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2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11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14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40" activeTab="1"/>
  </bookViews>
  <sheets>
    <sheet name="Sheet1" sheetId="1" r:id="rId1"/>
    <sheet name="INPUT" sheetId="2" r:id="rId2"/>
    <sheet name="FINAL SHEET" sheetId="3" r:id="rId3"/>
  </sheets>
  <definedNames>
    <definedName name="_xlnm.Print_Area" localSheetId="2">'FINAL SHEET'!$A$1:$G$82</definedName>
    <definedName name="_xlnm.Print_Titles" localSheetId="2">'FINAL SHEET'!$1:$3</definedName>
  </definedNames>
  <calcPr fullCalcOnLoad="1"/>
</workbook>
</file>

<file path=xl/sharedStrings.xml><?xml version="1.0" encoding="utf-8"?>
<sst xmlns="http://schemas.openxmlformats.org/spreadsheetml/2006/main" count="612" uniqueCount="454">
  <si>
    <t>نوع درب</t>
  </si>
  <si>
    <t>پهنای درب</t>
  </si>
  <si>
    <t>ارتفاع مفید درب</t>
  </si>
  <si>
    <t>قفل مکانیکی درب</t>
  </si>
  <si>
    <t>نام تولید کننده</t>
  </si>
  <si>
    <t>علامت تجاری</t>
  </si>
  <si>
    <t>لولایی</t>
  </si>
  <si>
    <t>کشویی</t>
  </si>
  <si>
    <t>الکترومکانیکی</t>
  </si>
  <si>
    <t>الاکلنگی</t>
  </si>
  <si>
    <t>توان اوج پیما آسانبر</t>
  </si>
  <si>
    <t>قربان بخشی صوفیانی</t>
  </si>
  <si>
    <t>PROLIFT</t>
  </si>
  <si>
    <t>ابراهیم نادری وند</t>
  </si>
  <si>
    <t>فرید حریری</t>
  </si>
  <si>
    <t>عبدالرضا حق شناس</t>
  </si>
  <si>
    <t>رفیع الله و روح الله عباسی</t>
  </si>
  <si>
    <t>FUPA</t>
  </si>
  <si>
    <t>الیاس حسنلو</t>
  </si>
  <si>
    <t>طراحان فلز دانا</t>
  </si>
  <si>
    <t>CAN LIFT</t>
  </si>
  <si>
    <t>ایستا صنعت فردا</t>
  </si>
  <si>
    <t>یهران آسانبر</t>
  </si>
  <si>
    <t>اتوماتیک یاران</t>
  </si>
  <si>
    <t>بهران لیفت</t>
  </si>
  <si>
    <t>آسان شایان</t>
  </si>
  <si>
    <t>حریری</t>
  </si>
  <si>
    <t>آراز درب</t>
  </si>
  <si>
    <t>نوین سیستم رو</t>
  </si>
  <si>
    <t>دیارا</t>
  </si>
  <si>
    <t>TOP LIFT</t>
  </si>
  <si>
    <t>حروف RK به لاتین</t>
  </si>
  <si>
    <t>سرعت عملکرد مکانیکی</t>
  </si>
  <si>
    <t>بهران آسانسور</t>
  </si>
  <si>
    <t>شایان بهرو صنعت</t>
  </si>
  <si>
    <t>علی اکبر رامشینی</t>
  </si>
  <si>
    <t>محمد عبداقی</t>
  </si>
  <si>
    <t>امیر شاهین پر</t>
  </si>
  <si>
    <t>METROPLAST</t>
  </si>
  <si>
    <t>Aspar Asansor</t>
  </si>
  <si>
    <t>METROLIFT</t>
  </si>
  <si>
    <t>محمد تقی دولابی</t>
  </si>
  <si>
    <t>علی شقاقی مهرابی</t>
  </si>
  <si>
    <t>Behran lift</t>
  </si>
  <si>
    <t>بهروصنعت</t>
  </si>
  <si>
    <t>فراز آسانبر بیهق</t>
  </si>
  <si>
    <t>پارس آسا</t>
  </si>
  <si>
    <t>آسانبر شاهین</t>
  </si>
  <si>
    <t>Aspar</t>
  </si>
  <si>
    <t>P.A..N</t>
  </si>
  <si>
    <t>رامند کار فیدار</t>
  </si>
  <si>
    <t>ظرفیت</t>
  </si>
  <si>
    <t>شماره پرونده:</t>
  </si>
  <si>
    <t>1-مشخصات آسانسور:</t>
  </si>
  <si>
    <t>کاربری:</t>
  </si>
  <si>
    <t xml:space="preserve">  ظرفیت:</t>
  </si>
  <si>
    <t xml:space="preserve">  طول حرکت:</t>
  </si>
  <si>
    <t>سرعت کند:</t>
  </si>
  <si>
    <t>سرعت تند ( نامی ) :</t>
  </si>
  <si>
    <t>تعداد توقف:</t>
  </si>
  <si>
    <t>آدرس محل نصب:</t>
  </si>
  <si>
    <t>پلاک ثبتی:</t>
  </si>
  <si>
    <t>2-درب طبقات:</t>
  </si>
  <si>
    <t>نوع درب:</t>
  </si>
  <si>
    <t>پهناي درب:</t>
  </si>
  <si>
    <t xml:space="preserve"> ارتفاع مفید درب:</t>
  </si>
  <si>
    <t>قفل مکانیکی درب:</t>
  </si>
  <si>
    <t>نام تولید کننده:</t>
  </si>
  <si>
    <t>علامت تجاري:</t>
  </si>
  <si>
    <t>شماره هاي سریال قفل هاي مکانیکی درب:</t>
  </si>
  <si>
    <t>3-گاورنرسرعت :</t>
  </si>
  <si>
    <t>شماره سریال:</t>
  </si>
  <si>
    <t>سرعت عملکرد مکانیکی:</t>
  </si>
  <si>
    <t>4-ترمز ایمنی (پاراشوت):</t>
  </si>
  <si>
    <t>نوع پاراشوت:</t>
  </si>
  <si>
    <t xml:space="preserve">ظرفیت (P+Q): </t>
  </si>
  <si>
    <t>سرعت درگیری:</t>
  </si>
  <si>
    <t xml:space="preserve">شماره سریال: </t>
  </si>
  <si>
    <t>موقعیت نصب در کابین:</t>
  </si>
  <si>
    <t>5-ضربه گیرهاي ته چاه:</t>
  </si>
  <si>
    <t>ضربه گیر کابین</t>
  </si>
  <si>
    <t>نام تولید کننده یا علامت تجاری:</t>
  </si>
  <si>
    <t>نوع:</t>
  </si>
  <si>
    <t>تعداد:</t>
  </si>
  <si>
    <t>ظرفیت:</t>
  </si>
  <si>
    <t>شماره های سریال:</t>
  </si>
  <si>
    <t>ضربه گیر وزنه</t>
  </si>
  <si>
    <t>6-سیستم محرکه :</t>
  </si>
  <si>
    <t>تولیدکننده موتور/گیربکس (درصورت وجود):</t>
  </si>
  <si>
    <t>نوع :</t>
  </si>
  <si>
    <t>استارت در ساعت:</t>
  </si>
  <si>
    <t>توان نامی:</t>
  </si>
  <si>
    <t>ولتاژ نامی:</t>
  </si>
  <si>
    <t>جریان نامی:</t>
  </si>
  <si>
    <t>سرعت دور کند موتور:</t>
  </si>
  <si>
    <t>سازنده گیربکس (در صورت وجود):</t>
  </si>
  <si>
    <t xml:space="preserve"> نوع ترمز:</t>
  </si>
  <si>
    <t>7- کابین(اتاقک):</t>
  </si>
  <si>
    <t>عرض:</t>
  </si>
  <si>
    <t>عمق:</t>
  </si>
  <si>
    <t>وزن تقریبی:</t>
  </si>
  <si>
    <t>8-طنابهاي فولادي:</t>
  </si>
  <si>
    <t>تولید کننده:</t>
  </si>
  <si>
    <t>قطر:</t>
  </si>
  <si>
    <t>بافت:</t>
  </si>
  <si>
    <t>9- فلکه ها:</t>
  </si>
  <si>
    <t xml:space="preserve">کشش: </t>
  </si>
  <si>
    <t>جنس :</t>
  </si>
  <si>
    <t>نوع شیار:</t>
  </si>
  <si>
    <t>(زاویه زیر برش)β=</t>
  </si>
  <si>
    <t>هرزگرد:</t>
  </si>
  <si>
    <t>جنس:</t>
  </si>
  <si>
    <t>توضیحات (در صورتیکه قطر فلکه ها یکسان نیست):</t>
  </si>
  <si>
    <t>10-وزنه تعادل:</t>
  </si>
  <si>
    <t>ابعاد قاب وزنه (ارتفاع × طول):</t>
  </si>
  <si>
    <t>اندازه ناودانی:</t>
  </si>
  <si>
    <t>تعداد وزنه:</t>
  </si>
  <si>
    <t>ابعاد وزنه:</t>
  </si>
  <si>
    <t>وزن قاب وزنه :</t>
  </si>
  <si>
    <t>وزن کل (قاب وزنه و وزنه ها):</t>
  </si>
  <si>
    <t>11-ریلهاي راهنما:</t>
  </si>
  <si>
    <t xml:space="preserve"> نوع (روش ساخت): </t>
  </si>
  <si>
    <t>اندازه ریل راهنماي کابین mm</t>
  </si>
  <si>
    <t>حداکثر فاصله بین تکیه گاههاي ریل (براکت) کابین :</t>
  </si>
  <si>
    <t>وزنه تعادل:</t>
  </si>
  <si>
    <t>12 -کفشکهاي راهنما:</t>
  </si>
  <si>
    <t>سازنده:</t>
  </si>
  <si>
    <t>جنس لنت:</t>
  </si>
  <si>
    <t>طول لنت:</t>
  </si>
  <si>
    <t>وزنه:</t>
  </si>
  <si>
    <t>13-سیستم تابلوفرمان :</t>
  </si>
  <si>
    <t>نوع سیستم :</t>
  </si>
  <si>
    <t>نوع تابلو فرمان :</t>
  </si>
  <si>
    <t>14-تراولینگ کابل:</t>
  </si>
  <si>
    <t xml:space="preserve"> نوع:</t>
  </si>
  <si>
    <t xml:space="preserve">  تعداد واندازه رشته ها:</t>
  </si>
  <si>
    <t>ارتفاع مفید درب کابین:</t>
  </si>
  <si>
    <t>فرم مشخصات فنی آسانسور
(استاندارد 1-6303 ویرایش 93)</t>
  </si>
  <si>
    <t>علامت تجاری:</t>
  </si>
  <si>
    <t>نوع وزنه ها:</t>
  </si>
  <si>
    <t>مدل:</t>
  </si>
  <si>
    <t>کد فرم:</t>
  </si>
  <si>
    <t>SSF-EL-FPR-23-08/02</t>
  </si>
  <si>
    <t>تاریخ تدوین/تجدید نظر:</t>
  </si>
  <si>
    <t>96/11/21</t>
  </si>
  <si>
    <t>مسافربر</t>
  </si>
  <si>
    <t>ظرفیت(Kg)</t>
  </si>
  <si>
    <t>ظرفیت(نفر)</t>
  </si>
  <si>
    <t>طول حرکت</t>
  </si>
  <si>
    <t>تعداد توقف</t>
  </si>
  <si>
    <t>سرعت کند</t>
  </si>
  <si>
    <t>0/25</t>
  </si>
  <si>
    <t>سرعت تند</t>
  </si>
  <si>
    <t>آدرس</t>
  </si>
  <si>
    <t>پلاک ثبتی</t>
  </si>
  <si>
    <t>ارتقاع مفید درب</t>
  </si>
  <si>
    <t>نام تولید کننده گاورنر</t>
  </si>
  <si>
    <t>علامت تجاری گاورنر</t>
  </si>
  <si>
    <t>نام تولید کننده قفل درب</t>
  </si>
  <si>
    <t>علامت تجاری قفل درب</t>
  </si>
  <si>
    <t>شماره سریال گاورنر</t>
  </si>
  <si>
    <t>نام تولید کننده پاراشوت</t>
  </si>
  <si>
    <t>علامت تجاری پاراشوت</t>
  </si>
  <si>
    <t>تدریجی</t>
  </si>
  <si>
    <t>موقعیت نصب در کابین</t>
  </si>
  <si>
    <t>پایین</t>
  </si>
  <si>
    <t>بالا</t>
  </si>
  <si>
    <t>سانال آسانبر بهران</t>
  </si>
  <si>
    <t>شایان بهروصنعت</t>
  </si>
  <si>
    <t>حسین حبیبی راد</t>
  </si>
  <si>
    <t>مسعود حاجی محمد تقی دولابی</t>
  </si>
  <si>
    <t>امیر عبداقی و علیرضا رضایی</t>
  </si>
  <si>
    <t>سهند فراز ایمن صنعت</t>
  </si>
  <si>
    <t>ابراهیم دهقان خادر</t>
  </si>
  <si>
    <t>حسن کاشانی</t>
  </si>
  <si>
    <t>بهرو صنعت</t>
  </si>
  <si>
    <t>راد</t>
  </si>
  <si>
    <t>P.A.N</t>
  </si>
  <si>
    <t>فراز سهند</t>
  </si>
  <si>
    <t>توس</t>
  </si>
  <si>
    <t>بهروصنعت ساخت</t>
  </si>
  <si>
    <t>سرعت درگیری</t>
  </si>
  <si>
    <t>شماره سریال پاراشوت</t>
  </si>
  <si>
    <t>موقعیت تصب در کابین</t>
  </si>
  <si>
    <t>نوع</t>
  </si>
  <si>
    <t>تعداد</t>
  </si>
  <si>
    <t>علامت تجاری ضربه گیر</t>
  </si>
  <si>
    <t>ایستا صنعت ایلیا</t>
  </si>
  <si>
    <t>آرکا</t>
  </si>
  <si>
    <t>آل سن</t>
  </si>
  <si>
    <t>کهرام</t>
  </si>
  <si>
    <t>ABT POLIURETAN SAN. TIC.</t>
  </si>
  <si>
    <t>behran lift</t>
  </si>
  <si>
    <t>OLEO</t>
  </si>
  <si>
    <t>شرکت صنایع مهندسی مهرآسای میلاد</t>
  </si>
  <si>
    <t>PU</t>
  </si>
  <si>
    <t>HYD</t>
  </si>
  <si>
    <t>علامت تجاری ضربه گیر کابین</t>
  </si>
  <si>
    <t>علامت تجاری ضربه گیر وزنه</t>
  </si>
  <si>
    <t>نوع ضربه گیر کابین</t>
  </si>
  <si>
    <t>نوع ضربه گیر وزنه</t>
  </si>
  <si>
    <t>تعداد ضربه گیر کابین</t>
  </si>
  <si>
    <t>تعداد ضربه گیر وزنه</t>
  </si>
  <si>
    <t>ظرفیت ضربه گیر کابین</t>
  </si>
  <si>
    <t>ظرفیت ضربه گیر وزنه</t>
  </si>
  <si>
    <t>شماره سریال ضربه گیر کابین</t>
  </si>
  <si>
    <t>شماره سریال ضربه گیر وزنه</t>
  </si>
  <si>
    <t>نوع گیربکس(در صورت وجود):</t>
  </si>
  <si>
    <t>GEM</t>
  </si>
  <si>
    <t>ELECOMP</t>
  </si>
  <si>
    <t>ALBERTO SASSI</t>
  </si>
  <si>
    <t>BEHRAN</t>
  </si>
  <si>
    <t>ITAL GEARS</t>
  </si>
  <si>
    <t>WITTUR</t>
  </si>
  <si>
    <t>SICOR</t>
  </si>
  <si>
    <t>TOP GEARS</t>
  </si>
  <si>
    <t>ZIEHL ABEGG</t>
  </si>
  <si>
    <t>MONTANARI</t>
  </si>
  <si>
    <t>ندارد</t>
  </si>
  <si>
    <t>ELEMOL</t>
  </si>
  <si>
    <t>شماره سریال موتور</t>
  </si>
  <si>
    <t>نوع موتور</t>
  </si>
  <si>
    <t>علامت تجاری موتور</t>
  </si>
  <si>
    <t>توان نامی</t>
  </si>
  <si>
    <t>سرعت دور تند موتور:</t>
  </si>
  <si>
    <t>تولید کننده موتور/گیربکس</t>
  </si>
  <si>
    <t>نسبت تبدیل گیربکس(در صورت وجود):</t>
  </si>
  <si>
    <t>نوع ترمز</t>
  </si>
  <si>
    <t>الکترواصطکاکی</t>
  </si>
  <si>
    <t>برقی</t>
  </si>
  <si>
    <t>ابعاد:</t>
  </si>
  <si>
    <t>پهنای مفید درب کابین:</t>
  </si>
  <si>
    <t>مهر و امضا مجاز شرکت عرضه کننده آسانسور</t>
  </si>
  <si>
    <t>تاریخ:</t>
  </si>
  <si>
    <t>عرض کابین</t>
  </si>
  <si>
    <t>ارتفاع کابین</t>
  </si>
  <si>
    <t>عمق کابین</t>
  </si>
  <si>
    <t>وزن تقریبی</t>
  </si>
  <si>
    <t>نوع درب کابین</t>
  </si>
  <si>
    <t>پهنای مفید درب کابین</t>
  </si>
  <si>
    <t>ارتقاع مفید درب کابین</t>
  </si>
  <si>
    <t>گوستاولف</t>
  </si>
  <si>
    <t>آکاردئونی</t>
  </si>
  <si>
    <t>تعداد طناب فولادی</t>
  </si>
  <si>
    <t>قطر طناب فولادی</t>
  </si>
  <si>
    <t>19*8</t>
  </si>
  <si>
    <t>وزن واحد طول طناب فولادی</t>
  </si>
  <si>
    <t>:تعداد شیار</t>
  </si>
  <si>
    <t>زیربرش:</t>
  </si>
  <si>
    <t>وزن هر عدد:</t>
  </si>
  <si>
    <t xml:space="preserve">نوع روغنکاری: </t>
  </si>
  <si>
    <t>اندازه ریل راهنماي قاب وزنه mm</t>
  </si>
  <si>
    <t>کابین:</t>
  </si>
  <si>
    <t>جنس کفشک:</t>
  </si>
  <si>
    <t xml:space="preserve">سیستم تابلو فرمان دارای قابلیت نجات اضطراری خودکار </t>
  </si>
  <si>
    <t>15-ابعاد و ضخامت شیشه های درب طبقات، کابین و دیواره های کابین:</t>
  </si>
  <si>
    <t>چدن</t>
  </si>
  <si>
    <t>قطر فلکه</t>
  </si>
  <si>
    <t>تعداد شیار</t>
  </si>
  <si>
    <t>زاویه شیار</t>
  </si>
  <si>
    <t>زاویه زیر برش</t>
  </si>
  <si>
    <t>قطر فلکه موتور</t>
  </si>
  <si>
    <t>تولبد کننده</t>
  </si>
  <si>
    <t>قطر هرزگرد</t>
  </si>
  <si>
    <t>تعداد فلکه</t>
  </si>
  <si>
    <t>کایا صنعت ایرانیان</t>
  </si>
  <si>
    <t>کرال لیفت</t>
  </si>
  <si>
    <t>پرشیا</t>
  </si>
  <si>
    <t>آسان الوند</t>
  </si>
  <si>
    <t>قارتال</t>
  </si>
  <si>
    <t>زاویه پیچش طناب های فولادی</t>
  </si>
  <si>
    <t>تولید کننده هرزگرد</t>
  </si>
  <si>
    <t>علامت تجاری هرزگرد</t>
  </si>
  <si>
    <t>شماره های سریال هرزگرد</t>
  </si>
  <si>
    <t>نعداد هرزگرد</t>
  </si>
  <si>
    <t>توضیحات قطر فلکه</t>
  </si>
  <si>
    <t>ابعاد قاب وزنه</t>
  </si>
  <si>
    <t>ابعاد وزنه</t>
  </si>
  <si>
    <t>300*60</t>
  </si>
  <si>
    <t>300*70</t>
  </si>
  <si>
    <t>300*80</t>
  </si>
  <si>
    <t>300*90</t>
  </si>
  <si>
    <t>300*100</t>
  </si>
  <si>
    <t>300*110</t>
  </si>
  <si>
    <t>57*15*15</t>
  </si>
  <si>
    <t>67*15*15</t>
  </si>
  <si>
    <t>77*15*15</t>
  </si>
  <si>
    <t>87*15*15</t>
  </si>
  <si>
    <t>97*15*15</t>
  </si>
  <si>
    <t>107*15*15</t>
  </si>
  <si>
    <t>تعداد وزنه</t>
  </si>
  <si>
    <t>وزن هر عدد</t>
  </si>
  <si>
    <t>وزن قاب وزنه</t>
  </si>
  <si>
    <t>وزن کل</t>
  </si>
  <si>
    <t>نوع وزنه ها</t>
  </si>
  <si>
    <t>گالوانیزه</t>
  </si>
  <si>
    <t>پلاستیکی</t>
  </si>
  <si>
    <t>گالوانیزه و پلاستیکی</t>
  </si>
  <si>
    <t>گالوانیزه و چدن</t>
  </si>
  <si>
    <t>چدن و پلاستیکی</t>
  </si>
  <si>
    <t>نوع وزنه</t>
  </si>
  <si>
    <t>MF</t>
  </si>
  <si>
    <t>نورد سرد</t>
  </si>
  <si>
    <t>نوع روغنکاری</t>
  </si>
  <si>
    <t>اندازه ریل کابین</t>
  </si>
  <si>
    <t>اندازه ریل وزنه</t>
  </si>
  <si>
    <t>T9</t>
  </si>
  <si>
    <t>نوع روغن کاری</t>
  </si>
  <si>
    <t>ریل کابین</t>
  </si>
  <si>
    <t>ریل وزنه</t>
  </si>
  <si>
    <t>دستی</t>
  </si>
  <si>
    <t>با روغن دان</t>
  </si>
  <si>
    <t>T16</t>
  </si>
  <si>
    <t>T5</t>
  </si>
  <si>
    <t>حداکثر فاصله بین تکیه گاههاي ریل (براکت) وزنه:</t>
  </si>
  <si>
    <t>ایرانی</t>
  </si>
  <si>
    <t>PVC</t>
  </si>
  <si>
    <t>15 cm</t>
  </si>
  <si>
    <t>8 cm</t>
  </si>
  <si>
    <t>لغزشی</t>
  </si>
  <si>
    <t>مدل تابلو</t>
  </si>
  <si>
    <t>تولید کننده تابلو</t>
  </si>
  <si>
    <t>علامت تجاری تابلو</t>
  </si>
  <si>
    <t>LCB208C</t>
  </si>
  <si>
    <t>G32444JA2180</t>
  </si>
  <si>
    <t>CCP-V34</t>
  </si>
  <si>
    <t>D1+S2</t>
  </si>
  <si>
    <t>V6:1</t>
  </si>
  <si>
    <t>V1060796</t>
  </si>
  <si>
    <t>samin v32se</t>
  </si>
  <si>
    <t>NETLIFT</t>
  </si>
  <si>
    <t>tron main3</t>
  </si>
  <si>
    <t>GSM20 Ver4-CE(GSM20 V4.PebDoc)</t>
  </si>
  <si>
    <t>controller</t>
  </si>
  <si>
    <t>lift 433</t>
  </si>
  <si>
    <t>EcALIS S</t>
  </si>
  <si>
    <t>SANIC LCB308</t>
  </si>
  <si>
    <t>SAMIN+</t>
  </si>
  <si>
    <t>GM400S</t>
  </si>
  <si>
    <t>LCB308</t>
  </si>
  <si>
    <t>Tron ExUpll</t>
  </si>
  <si>
    <r>
      <t xml:space="preserve">PAYA </t>
    </r>
    <r>
      <rPr>
        <sz val="11"/>
        <color indexed="8"/>
        <rFont val="Calibri"/>
        <family val="2"/>
      </rPr>
      <t>λ</t>
    </r>
    <r>
      <rPr>
        <sz val="11"/>
        <color indexed="8"/>
        <rFont val="B Nazanin"/>
        <family val="0"/>
      </rPr>
      <t>04</t>
    </r>
  </si>
  <si>
    <t>MINTROL V05 B32</t>
  </si>
  <si>
    <t>AFN_CO</t>
  </si>
  <si>
    <t>RT500</t>
  </si>
  <si>
    <t>ARCODE CPU_V1.11</t>
  </si>
  <si>
    <t>EXPRESS LIFT V1.0.0</t>
  </si>
  <si>
    <t>EC16CES</t>
  </si>
  <si>
    <t>MC-054</t>
  </si>
  <si>
    <t>ALIS MAIN S1-7</t>
  </si>
  <si>
    <t>ELM110N+H</t>
  </si>
  <si>
    <t>RT400</t>
  </si>
  <si>
    <t>بتا کنترل</t>
  </si>
  <si>
    <t>آسان بر آذر</t>
  </si>
  <si>
    <t>کاسپین آسانبر پارس</t>
  </si>
  <si>
    <t>آریان آسانسور</t>
  </si>
  <si>
    <t>رایان تابلو</t>
  </si>
  <si>
    <t>ارک2000</t>
  </si>
  <si>
    <t>منصوری</t>
  </si>
  <si>
    <t>نوین تکوین پویش</t>
  </si>
  <si>
    <t>عصر نوین کیهان</t>
  </si>
  <si>
    <t>پارصنعت صعود</t>
  </si>
  <si>
    <t>آلتون آسانسور</t>
  </si>
  <si>
    <t>الفبای فناوری داتیس</t>
  </si>
  <si>
    <t>نشاط گستر</t>
  </si>
  <si>
    <t>ایمن صنعت آرین پیشرو</t>
  </si>
  <si>
    <t>آراد آسانرو</t>
  </si>
  <si>
    <t>گاما پردازان سیستم</t>
  </si>
  <si>
    <t>پاکسیما</t>
  </si>
  <si>
    <t>پایا کنترل پاسارگاد</t>
  </si>
  <si>
    <t>استقرار الکترونیک ساختمان</t>
  </si>
  <si>
    <t>آرا فراز نوین</t>
  </si>
  <si>
    <t>آرش بادانگیز</t>
  </si>
  <si>
    <t>پیشگامان طرح و صنعت هرماس</t>
  </si>
  <si>
    <t>آرمان فراز پیمان</t>
  </si>
  <si>
    <t>رحیم شاکری</t>
  </si>
  <si>
    <t>محمد تقی دانسته</t>
  </si>
  <si>
    <t>کارآمد آسانسور</t>
  </si>
  <si>
    <t>رایان تابلو نوین آریان محک</t>
  </si>
  <si>
    <t>SANIC(BeTa Control)</t>
  </si>
  <si>
    <t>FATEK</t>
  </si>
  <si>
    <t>CASPIAN ASANBAR PARS CO</t>
  </si>
  <si>
    <t>ARIAN ASANSOR</t>
  </si>
  <si>
    <t>رایان تابلو(SANIC)</t>
  </si>
  <si>
    <t>ARK(STZ)</t>
  </si>
  <si>
    <t>آرین آسانسور(ARIAN)</t>
  </si>
  <si>
    <t>novin takvin pooyesh</t>
  </si>
  <si>
    <t>asr novin</t>
  </si>
  <si>
    <t>پارکنترل</t>
  </si>
  <si>
    <t>light</t>
  </si>
  <si>
    <t>neshat gostar</t>
  </si>
  <si>
    <t>SANIC</t>
  </si>
  <si>
    <t>GAMA TEK</t>
  </si>
  <si>
    <t>PAKSIMA(SANIC)</t>
  </si>
  <si>
    <t>paya control pasargad elevator</t>
  </si>
  <si>
    <t>ELSA</t>
  </si>
  <si>
    <t>AFN_ELEVATOR</t>
  </si>
  <si>
    <t>RAYAN</t>
  </si>
  <si>
    <t>aRKeL</t>
  </si>
  <si>
    <t>هرماس</t>
  </si>
  <si>
    <t>AFP ELEVATOR</t>
  </si>
  <si>
    <t>RSB</t>
  </si>
  <si>
    <t>ARKEL</t>
  </si>
  <si>
    <t>KARAMAD</t>
  </si>
  <si>
    <t>RAYAN TABLO</t>
  </si>
  <si>
    <t>تخت</t>
  </si>
  <si>
    <t>ابعاد شیشه درب کابین</t>
  </si>
  <si>
    <t>ابعاد شیشه درب طبقات</t>
  </si>
  <si>
    <t>ابعاد شیشه روی دیواره کابین</t>
  </si>
  <si>
    <t>█   N.A</t>
  </si>
  <si>
    <t>:……………………..</t>
  </si>
  <si>
    <t>ضخامت:</t>
  </si>
  <si>
    <t>تولید کننده تراول کابل</t>
  </si>
  <si>
    <t>تعداد و اندازه رشته ها</t>
  </si>
  <si>
    <t>1*20*0.75</t>
  </si>
  <si>
    <t>1*24*0.75</t>
  </si>
  <si>
    <t>2*20*0.75</t>
  </si>
  <si>
    <t>2*24*0.75</t>
  </si>
  <si>
    <t>16-وسیله حفاظتی برای جلوگیری از اضافه سرعت کابین به سمت بالا:</t>
  </si>
  <si>
    <t>قسمت پایش سرعت</t>
  </si>
  <si>
    <t>سرعت عملکرد:</t>
  </si>
  <si>
    <t>قسمت عمل کننده</t>
  </si>
  <si>
    <t>قطعه ای که این وسیله بر روی آن عمل می کند:</t>
  </si>
  <si>
    <t>تام سازنده قسمت پایش اضافه سرعت</t>
  </si>
  <si>
    <t>تام سازنده قسمت عمل کننده اضافه سرعت</t>
  </si>
  <si>
    <t>شماره سریال</t>
  </si>
  <si>
    <t>سرعت عملکرد</t>
  </si>
  <si>
    <t>کابین</t>
  </si>
  <si>
    <t>وزنه تعادلی-کششی</t>
  </si>
  <si>
    <t>طناب های اصلی با جبران کننده</t>
  </si>
  <si>
    <t>فلکه کششی موتور</t>
  </si>
  <si>
    <t>ضخامت تیغه:mm</t>
  </si>
  <si>
    <t>نام سازنده:</t>
  </si>
  <si>
    <t>(زاویه شیار)  γ=</t>
  </si>
  <si>
    <r>
      <rPr>
        <sz val="12"/>
        <rFont val="Calibri"/>
        <family val="2"/>
      </rPr>
      <t>(زاویه پیچش طناب فولادی)  α</t>
    </r>
    <r>
      <rPr>
        <sz val="12"/>
        <rFont val="B Nazanin"/>
        <family val="0"/>
      </rPr>
      <t>=</t>
    </r>
  </si>
  <si>
    <t>شماره پرونده</t>
  </si>
  <si>
    <t>استارت در ساعت</t>
  </si>
  <si>
    <t>سرعت دور تند موتور</t>
  </si>
  <si>
    <t>سرعت دور کند موتور</t>
  </si>
  <si>
    <t>نوع گیربکس(در صورت وجود)</t>
  </si>
  <si>
    <t>سازنده گیربکس (در صورت وجود)</t>
  </si>
  <si>
    <t>نسبت تبدیل گیربکس(در صورت وجود)</t>
  </si>
  <si>
    <t>وزن:</t>
  </si>
  <si>
    <t>700-1200</t>
  </si>
  <si>
    <t>NA</t>
  </si>
  <si>
    <t>1به43</t>
  </si>
  <si>
    <t>35204-35202-35219-35224-35209-35230</t>
  </si>
  <si>
    <t>آرمیتاز</t>
  </si>
  <si>
    <t>400-1300</t>
  </si>
  <si>
    <t>V140M</t>
  </si>
  <si>
    <t>BL-5004-R4</t>
  </si>
  <si>
    <t>بهروز صولت</t>
  </si>
  <si>
    <t>DATEH WAIA CABLE</t>
  </si>
  <si>
    <t>ELCO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</si>
</sst>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Nazanin"/>
      <family val="0"/>
    </font>
    <font>
      <sz val="10"/>
      <color indexed="8"/>
      <name val="B Nazanin"/>
      <family val="0"/>
    </font>
    <font>
      <sz val="12"/>
      <color indexed="8"/>
      <name val="B Nazanin"/>
      <family val="0"/>
    </font>
    <font>
      <sz val="8"/>
      <color indexed="8"/>
      <name val="Segoe UI"/>
      <family val="2"/>
    </font>
    <font>
      <sz val="10"/>
      <name val="B Nazanin"/>
      <family val="0"/>
    </font>
    <font>
      <b/>
      <sz val="14"/>
      <name val="B Nazanin"/>
      <family val="0"/>
    </font>
    <font>
      <sz val="12"/>
      <name val="B Nazanin"/>
      <family val="0"/>
    </font>
    <font>
      <sz val="9"/>
      <name val="B Nazanin"/>
      <family val="0"/>
    </font>
    <font>
      <b/>
      <sz val="12"/>
      <name val="B Nazanin"/>
      <family val="0"/>
    </font>
    <font>
      <b/>
      <sz val="10"/>
      <name val="B Nazanin"/>
      <family val="0"/>
    </font>
    <font>
      <sz val="9"/>
      <color indexed="8"/>
      <name val="B Nazanin"/>
      <family val="0"/>
    </font>
    <font>
      <sz val="12"/>
      <name val="Calibri"/>
      <family val="2"/>
    </font>
    <font>
      <sz val="11"/>
      <name val="B Nazanin"/>
      <family val="0"/>
    </font>
    <font>
      <b/>
      <sz val="11"/>
      <name val="B Nazanin"/>
      <family val="0"/>
    </font>
    <font>
      <sz val="8"/>
      <name val="B Nazanin"/>
      <family val="0"/>
    </font>
    <font>
      <sz val="11"/>
      <name val="Calibri"/>
      <family val="2"/>
    </font>
    <font>
      <b/>
      <sz val="10"/>
      <color indexed="8"/>
      <name val="B Nazan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sz val="10"/>
      <color theme="1"/>
      <name val="B Nazanin"/>
      <family val="0"/>
    </font>
    <font>
      <sz val="12"/>
      <color theme="1"/>
      <name val="B Nazanin"/>
      <family val="0"/>
    </font>
    <font>
      <sz val="9"/>
      <color theme="1"/>
      <name val="B Nazanin"/>
      <family val="0"/>
    </font>
    <font>
      <b/>
      <sz val="10"/>
      <color theme="1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8" fillId="33" borderId="0" xfId="0" applyNumberFormat="1" applyFont="1" applyFill="1" applyBorder="1" applyAlignment="1">
      <alignment horizontal="right" vertical="center" readingOrder="2"/>
    </xf>
    <xf numFmtId="0" fontId="9" fillId="33" borderId="0" xfId="0" applyFont="1" applyFill="1" applyBorder="1" applyAlignment="1">
      <alignment horizontal="right" vertical="center" readingOrder="2"/>
    </xf>
    <xf numFmtId="0" fontId="8" fillId="33" borderId="0" xfId="0" applyFont="1" applyFill="1" applyBorder="1" applyAlignment="1">
      <alignment horizontal="right" vertical="center" wrapText="1" readingOrder="2"/>
    </xf>
    <xf numFmtId="0" fontId="8" fillId="33" borderId="10" xfId="0" applyFont="1" applyFill="1" applyBorder="1" applyAlignment="1">
      <alignment horizontal="right" vertical="center" readingOrder="1"/>
    </xf>
    <xf numFmtId="0" fontId="8" fillId="33" borderId="0" xfId="0" applyFont="1" applyFill="1" applyBorder="1" applyAlignment="1">
      <alignment horizontal="right" vertical="center" readingOrder="1"/>
    </xf>
    <xf numFmtId="0" fontId="8" fillId="33" borderId="0" xfId="0" applyFont="1" applyFill="1" applyBorder="1" applyAlignment="1">
      <alignment horizontal="center" vertical="center" readingOrder="1"/>
    </xf>
    <xf numFmtId="0" fontId="8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1"/>
    </xf>
    <xf numFmtId="0" fontId="8" fillId="0" borderId="0" xfId="0" applyFont="1" applyBorder="1" applyAlignment="1">
      <alignment horizontal="center" readingOrder="2"/>
    </xf>
    <xf numFmtId="0" fontId="9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wrapText="1" readingOrder="2"/>
    </xf>
    <xf numFmtId="0" fontId="8" fillId="0" borderId="10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8" fillId="0" borderId="10" xfId="0" applyFont="1" applyBorder="1" applyAlignment="1">
      <alignment horizontal="right" vertical="center" readingOrder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readingOrder="1"/>
    </xf>
    <xf numFmtId="0" fontId="6" fillId="0" borderId="0" xfId="0" applyFont="1" applyBorder="1" applyAlignment="1">
      <alignment vertical="center" wrapText="1" readingOrder="2"/>
    </xf>
    <xf numFmtId="0" fontId="6" fillId="0" borderId="10" xfId="0" applyFont="1" applyBorder="1" applyAlignment="1">
      <alignment vertical="center" wrapText="1" readingOrder="2"/>
    </xf>
    <xf numFmtId="0" fontId="10" fillId="0" borderId="11" xfId="0" applyFont="1" applyBorder="1" applyAlignment="1">
      <alignment horizontal="right" vertical="center" readingOrder="2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readingOrder="2"/>
    </xf>
    <xf numFmtId="0" fontId="10" fillId="0" borderId="11" xfId="0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center"/>
    </xf>
    <xf numFmtId="164" fontId="53" fillId="0" borderId="0" xfId="0" applyNumberFormat="1" applyFont="1" applyAlignment="1">
      <alignment horizontal="right" vertical="center"/>
    </xf>
    <xf numFmtId="0" fontId="8" fillId="0" borderId="11" xfId="0" applyFont="1" applyBorder="1" applyAlignment="1">
      <alignment vertical="center" wrapText="1" readingOrder="2"/>
    </xf>
    <xf numFmtId="0" fontId="5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readingOrder="2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 horizontal="right"/>
    </xf>
    <xf numFmtId="17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 readingOrder="2"/>
    </xf>
    <xf numFmtId="0" fontId="8" fillId="0" borderId="11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readingOrder="2"/>
    </xf>
    <xf numFmtId="0" fontId="8" fillId="0" borderId="10" xfId="0" applyFont="1" applyBorder="1" applyAlignment="1">
      <alignment horizontal="right" vertical="center" readingOrder="2"/>
    </xf>
    <xf numFmtId="0" fontId="51" fillId="0" borderId="10" xfId="0" applyFont="1" applyBorder="1" applyAlignment="1">
      <alignment horizontal="center" vertical="center" readingOrder="2"/>
    </xf>
    <xf numFmtId="0" fontId="8" fillId="0" borderId="11" xfId="0" applyFont="1" applyBorder="1" applyAlignment="1">
      <alignment horizontal="right" vertical="center" readingOrder="1"/>
    </xf>
    <xf numFmtId="0" fontId="53" fillId="0" borderId="10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 readingOrder="2"/>
    </xf>
    <xf numFmtId="0" fontId="8" fillId="33" borderId="0" xfId="0" applyFont="1" applyFill="1" applyBorder="1" applyAlignment="1">
      <alignment horizontal="right" vertical="center" readingOrder="2"/>
    </xf>
    <xf numFmtId="0" fontId="7" fillId="33" borderId="0" xfId="0" applyFont="1" applyFill="1" applyBorder="1" applyAlignment="1">
      <alignment horizontal="right" readingOrder="2"/>
    </xf>
    <xf numFmtId="0" fontId="7" fillId="33" borderId="10" xfId="0" applyFont="1" applyFill="1" applyBorder="1" applyAlignment="1">
      <alignment horizontal="right" readingOrder="2"/>
    </xf>
    <xf numFmtId="0" fontId="7" fillId="33" borderId="12" xfId="0" applyFont="1" applyFill="1" applyBorder="1" applyAlignment="1">
      <alignment horizontal="right" vertical="center" readingOrder="2"/>
    </xf>
    <xf numFmtId="0" fontId="8" fillId="33" borderId="10" xfId="0" applyFont="1" applyFill="1" applyBorder="1" applyAlignment="1">
      <alignment horizontal="right" vertical="center" readingOrder="2"/>
    </xf>
    <xf numFmtId="0" fontId="6" fillId="34" borderId="13" xfId="0" applyFont="1" applyFill="1" applyBorder="1" applyAlignment="1">
      <alignment horizontal="right" vertical="center" readingOrder="2"/>
    </xf>
    <xf numFmtId="0" fontId="6" fillId="34" borderId="14" xfId="0" applyFont="1" applyFill="1" applyBorder="1" applyAlignment="1">
      <alignment horizontal="right" vertical="center" readingOrder="2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readingOrder="2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1" fillId="0" borderId="0" xfId="0" applyFont="1" applyBorder="1" applyAlignment="1">
      <alignment vertical="center" readingOrder="2"/>
    </xf>
    <xf numFmtId="0" fontId="14" fillId="33" borderId="0" xfId="0" applyFont="1" applyFill="1" applyBorder="1" applyAlignment="1">
      <alignment horizontal="right" vertical="center" readingOrder="2"/>
    </xf>
    <xf numFmtId="0" fontId="51" fillId="0" borderId="11" xfId="0" applyFont="1" applyBorder="1" applyAlignment="1">
      <alignment readingOrder="2"/>
    </xf>
    <xf numFmtId="0" fontId="53" fillId="0" borderId="11" xfId="0" applyFont="1" applyBorder="1" applyAlignment="1">
      <alignment horizontal="right" vertical="center"/>
    </xf>
    <xf numFmtId="0" fontId="53" fillId="0" borderId="11" xfId="0" applyFont="1" applyBorder="1" applyAlignment="1">
      <alignment horizontal="right" vertical="center" readingOrder="2"/>
    </xf>
    <xf numFmtId="0" fontId="53" fillId="0" borderId="0" xfId="0" applyFont="1" applyAlignment="1">
      <alignment horizontal="right" vertical="center"/>
    </xf>
    <xf numFmtId="0" fontId="8" fillId="33" borderId="0" xfId="0" applyFont="1" applyFill="1" applyBorder="1" applyAlignment="1">
      <alignment horizontal="right" vertical="center" readingOrder="2"/>
    </xf>
    <xf numFmtId="0" fontId="51" fillId="0" borderId="0" xfId="0" applyFont="1" applyBorder="1" applyAlignment="1">
      <alignment horizontal="right" vertical="center" readingOrder="2"/>
    </xf>
    <xf numFmtId="0" fontId="51" fillId="0" borderId="0" xfId="0" applyFont="1" applyBorder="1" applyAlignment="1">
      <alignment readingOrder="2"/>
    </xf>
    <xf numFmtId="0" fontId="51" fillId="0" borderId="0" xfId="0" applyFont="1" applyBorder="1" applyAlignment="1">
      <alignment horizontal="center" vertical="center" readingOrder="2"/>
    </xf>
    <xf numFmtId="0" fontId="51" fillId="0" borderId="15" xfId="0" applyFont="1" applyBorder="1" applyAlignment="1">
      <alignment/>
    </xf>
    <xf numFmtId="0" fontId="53" fillId="0" borderId="15" xfId="0" applyFont="1" applyBorder="1" applyAlignment="1">
      <alignment horizontal="center" vertical="center" readingOrder="2"/>
    </xf>
    <xf numFmtId="0" fontId="51" fillId="0" borderId="16" xfId="0" applyFont="1" applyBorder="1" applyAlignment="1">
      <alignment vertical="center" readingOrder="2"/>
    </xf>
    <xf numFmtId="0" fontId="51" fillId="0" borderId="17" xfId="0" applyFont="1" applyBorder="1" applyAlignment="1">
      <alignment readingOrder="2"/>
    </xf>
    <xf numFmtId="0" fontId="51" fillId="0" borderId="15" xfId="0" applyFont="1" applyBorder="1" applyAlignment="1">
      <alignment readingOrder="2"/>
    </xf>
    <xf numFmtId="0" fontId="14" fillId="0" borderId="0" xfId="0" applyFont="1" applyBorder="1" applyAlignment="1">
      <alignment horizontal="right" vertical="center" readingOrder="2"/>
    </xf>
    <xf numFmtId="0" fontId="10" fillId="33" borderId="11" xfId="0" applyFont="1" applyFill="1" applyBorder="1" applyAlignment="1">
      <alignment horizontal="right" readingOrder="2"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right" vertical="center" readingOrder="2"/>
    </xf>
    <xf numFmtId="0" fontId="51" fillId="0" borderId="15" xfId="0" applyFont="1" applyBorder="1" applyAlignment="1">
      <alignment horizontal="right" vertical="center" readingOrder="2"/>
    </xf>
    <xf numFmtId="0" fontId="15" fillId="33" borderId="11" xfId="0" applyFont="1" applyFill="1" applyBorder="1" applyAlignment="1">
      <alignment horizontal="right" readingOrder="2"/>
    </xf>
    <xf numFmtId="0" fontId="10" fillId="33" borderId="11" xfId="0" applyFont="1" applyFill="1" applyBorder="1" applyAlignment="1">
      <alignment horizontal="right" vertical="center" readingOrder="2"/>
    </xf>
    <xf numFmtId="0" fontId="15" fillId="33" borderId="11" xfId="0" applyFont="1" applyFill="1" applyBorder="1" applyAlignment="1">
      <alignment horizontal="right" vertical="center" readingOrder="2"/>
    </xf>
    <xf numFmtId="0" fontId="15" fillId="33" borderId="0" xfId="0" applyFont="1" applyFill="1" applyBorder="1" applyAlignment="1">
      <alignment horizontal="right" vertical="center" readingOrder="2"/>
    </xf>
    <xf numFmtId="0" fontId="10" fillId="33" borderId="0" xfId="0" applyFont="1" applyFill="1" applyBorder="1" applyAlignment="1">
      <alignment horizontal="right" readingOrder="2"/>
    </xf>
    <xf numFmtId="0" fontId="15" fillId="33" borderId="0" xfId="0" applyFont="1" applyFill="1" applyBorder="1" applyAlignment="1">
      <alignment horizontal="right" readingOrder="2"/>
    </xf>
    <xf numFmtId="0" fontId="14" fillId="33" borderId="0" xfId="0" applyFont="1" applyFill="1" applyBorder="1" applyAlignment="1">
      <alignment horizontal="right" readingOrder="2"/>
    </xf>
    <xf numFmtId="0" fontId="7" fillId="33" borderId="18" xfId="0" applyFont="1" applyFill="1" applyBorder="1" applyAlignment="1">
      <alignment horizontal="right" readingOrder="2"/>
    </xf>
    <xf numFmtId="0" fontId="7" fillId="33" borderId="19" xfId="0" applyFont="1" applyFill="1" applyBorder="1" applyAlignment="1">
      <alignment horizontal="right" readingOrder="2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readingOrder="2"/>
    </xf>
    <xf numFmtId="0" fontId="16" fillId="0" borderId="11" xfId="0" applyFont="1" applyBorder="1" applyAlignment="1">
      <alignment vertical="center" wrapText="1" readingOrder="2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readingOrder="2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readingOrder="2"/>
    </xf>
    <xf numFmtId="0" fontId="14" fillId="0" borderId="0" xfId="0" applyFont="1" applyBorder="1" applyAlignment="1">
      <alignment horizontal="center" vertical="top"/>
    </xf>
    <xf numFmtId="0" fontId="14" fillId="0" borderId="10" xfId="0" applyFont="1" applyBorder="1" applyAlignment="1">
      <alignment readingOrder="2"/>
    </xf>
    <xf numFmtId="0" fontId="14" fillId="0" borderId="0" xfId="0" applyFont="1" applyBorder="1" applyAlignment="1">
      <alignment horizontal="left" vertical="center" readingOrder="2"/>
    </xf>
    <xf numFmtId="0" fontId="14" fillId="0" borderId="10" xfId="0" applyFont="1" applyBorder="1" applyAlignment="1">
      <alignment horizontal="right" vertical="center" readingOrder="2"/>
    </xf>
    <xf numFmtId="0" fontId="51" fillId="0" borderId="11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14" fillId="0" borderId="11" xfId="0" applyFont="1" applyBorder="1" applyAlignment="1">
      <alignment horizontal="right" vertical="center" readingOrder="2"/>
    </xf>
    <xf numFmtId="0" fontId="51" fillId="0" borderId="16" xfId="0" applyFont="1" applyBorder="1" applyAlignment="1">
      <alignment readingOrder="2"/>
    </xf>
    <xf numFmtId="0" fontId="11" fillId="0" borderId="11" xfId="0" applyFont="1" applyBorder="1" applyAlignment="1">
      <alignment horizontal="right" vertical="center"/>
    </xf>
    <xf numFmtId="0" fontId="55" fillId="0" borderId="11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readingOrder="2"/>
    </xf>
    <xf numFmtId="0" fontId="53" fillId="0" borderId="0" xfId="0" applyFont="1" applyAlignment="1">
      <alignment horizontal="right" vertical="center" readingOrder="2"/>
    </xf>
    <xf numFmtId="0" fontId="53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vertical="center" readingOrder="2"/>
    </xf>
    <xf numFmtId="0" fontId="16" fillId="34" borderId="13" xfId="0" applyFont="1" applyFill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readingOrder="2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 readingOrder="2"/>
    </xf>
    <xf numFmtId="0" fontId="51" fillId="0" borderId="0" xfId="0" applyFont="1" applyAlignment="1">
      <alignment horizontal="right" vertical="center" readingOrder="2"/>
    </xf>
    <xf numFmtId="0" fontId="53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right" vertical="center" readingOrder="2"/>
    </xf>
    <xf numFmtId="0" fontId="54" fillId="0" borderId="0" xfId="0" applyFont="1" applyBorder="1" applyAlignment="1">
      <alignment horizontal="center" vertical="center" wrapText="1" readingOrder="2"/>
    </xf>
    <xf numFmtId="0" fontId="54" fillId="0" borderId="10" xfId="0" applyFont="1" applyBorder="1" applyAlignment="1">
      <alignment horizontal="center" vertical="center" wrapText="1" readingOrder="2"/>
    </xf>
    <xf numFmtId="0" fontId="53" fillId="0" borderId="0" xfId="0" applyFont="1" applyBorder="1" applyAlignment="1">
      <alignment horizontal="center" vertical="center" readingOrder="2"/>
    </xf>
    <xf numFmtId="0" fontId="53" fillId="0" borderId="10" xfId="0" applyFont="1" applyBorder="1" applyAlignment="1">
      <alignment horizontal="center" vertical="center" readingOrder="2"/>
    </xf>
    <xf numFmtId="0" fontId="53" fillId="0" borderId="0" xfId="0" applyFont="1" applyBorder="1" applyAlignment="1">
      <alignment horizontal="right" vertical="center" readingOrder="2"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right" vertical="center" readingOrder="2"/>
    </xf>
    <xf numFmtId="0" fontId="53" fillId="0" borderId="0" xfId="0" applyFont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 readingOrder="2"/>
    </xf>
    <xf numFmtId="0" fontId="6" fillId="34" borderId="19" xfId="0" applyFont="1" applyFill="1" applyBorder="1" applyAlignment="1">
      <alignment horizontal="center" vertical="center" readingOrder="2"/>
    </xf>
    <xf numFmtId="0" fontId="6" fillId="34" borderId="11" xfId="0" applyFont="1" applyFill="1" applyBorder="1" applyAlignment="1">
      <alignment horizontal="center" vertical="center" readingOrder="2"/>
    </xf>
    <xf numFmtId="0" fontId="6" fillId="34" borderId="10" xfId="0" applyFont="1" applyFill="1" applyBorder="1" applyAlignment="1">
      <alignment horizontal="center" vertical="center" readingOrder="2"/>
    </xf>
    <xf numFmtId="0" fontId="6" fillId="34" borderId="17" xfId="0" applyFont="1" applyFill="1" applyBorder="1" applyAlignment="1">
      <alignment horizontal="center" vertical="center" readingOrder="2"/>
    </xf>
    <xf numFmtId="0" fontId="6" fillId="34" borderId="16" xfId="0" applyFont="1" applyFill="1" applyBorder="1" applyAlignment="1">
      <alignment horizontal="center" vertical="center" readingOrder="2"/>
    </xf>
    <xf numFmtId="0" fontId="10" fillId="34" borderId="12" xfId="0" applyFont="1" applyFill="1" applyBorder="1" applyAlignment="1">
      <alignment horizontal="center" vertical="center" wrapText="1" readingOrder="2"/>
    </xf>
    <xf numFmtId="0" fontId="10" fillId="34" borderId="18" xfId="0" applyFont="1" applyFill="1" applyBorder="1" applyAlignment="1">
      <alignment horizontal="center" vertical="center" wrapText="1" readingOrder="2"/>
    </xf>
    <xf numFmtId="0" fontId="10" fillId="34" borderId="19" xfId="0" applyFont="1" applyFill="1" applyBorder="1" applyAlignment="1">
      <alignment horizontal="center" vertical="center" wrapText="1" readingOrder="2"/>
    </xf>
    <xf numFmtId="0" fontId="10" fillId="34" borderId="11" xfId="0" applyFont="1" applyFill="1" applyBorder="1" applyAlignment="1">
      <alignment horizontal="center" vertical="center" wrapText="1" readingOrder="2"/>
    </xf>
    <xf numFmtId="0" fontId="10" fillId="34" borderId="0" xfId="0" applyFont="1" applyFill="1" applyBorder="1" applyAlignment="1">
      <alignment horizontal="center" vertical="center" wrapText="1" readingOrder="2"/>
    </xf>
    <xf numFmtId="0" fontId="10" fillId="34" borderId="10" xfId="0" applyFont="1" applyFill="1" applyBorder="1" applyAlignment="1">
      <alignment horizontal="center" vertical="center" wrapText="1" readingOrder="2"/>
    </xf>
    <xf numFmtId="0" fontId="10" fillId="34" borderId="17" xfId="0" applyFont="1" applyFill="1" applyBorder="1" applyAlignment="1">
      <alignment horizontal="center" vertical="center" wrapText="1" readingOrder="2"/>
    </xf>
    <xf numFmtId="0" fontId="10" fillId="34" borderId="15" xfId="0" applyFont="1" applyFill="1" applyBorder="1" applyAlignment="1">
      <alignment horizontal="center" vertical="center" wrapText="1" readingOrder="2"/>
    </xf>
    <xf numFmtId="0" fontId="10" fillId="34" borderId="16" xfId="0" applyFont="1" applyFill="1" applyBorder="1" applyAlignment="1">
      <alignment horizontal="center" vertical="center" wrapText="1" readingOrder="2"/>
    </xf>
    <xf numFmtId="0" fontId="15" fillId="33" borderId="12" xfId="0" applyFont="1" applyFill="1" applyBorder="1" applyAlignment="1">
      <alignment horizontal="right" vertical="center" readingOrder="2"/>
    </xf>
    <xf numFmtId="0" fontId="15" fillId="33" borderId="18" xfId="0" applyFont="1" applyFill="1" applyBorder="1" applyAlignment="1">
      <alignment horizontal="right" vertical="center" readingOrder="2"/>
    </xf>
    <xf numFmtId="0" fontId="15" fillId="33" borderId="19" xfId="0" applyFont="1" applyFill="1" applyBorder="1" applyAlignment="1">
      <alignment horizontal="right" vertical="center" readingOrder="2"/>
    </xf>
    <xf numFmtId="0" fontId="8" fillId="33" borderId="0" xfId="0" applyFont="1" applyFill="1" applyBorder="1" applyAlignment="1">
      <alignment horizontal="right" vertical="center" readingOrder="2"/>
    </xf>
    <xf numFmtId="0" fontId="8" fillId="33" borderId="10" xfId="0" applyFont="1" applyFill="1" applyBorder="1" applyAlignment="1">
      <alignment horizontal="right" vertical="center" readingOrder="2"/>
    </xf>
    <xf numFmtId="0" fontId="8" fillId="33" borderId="11" xfId="0" applyFont="1" applyFill="1" applyBorder="1" applyAlignment="1">
      <alignment horizontal="right" vertical="center" readingOrder="2"/>
    </xf>
    <xf numFmtId="0" fontId="8" fillId="33" borderId="0" xfId="0" applyFont="1" applyFill="1" applyBorder="1" applyAlignment="1">
      <alignment horizontal="left" vertical="center" readingOrder="2"/>
    </xf>
    <xf numFmtId="0" fontId="8" fillId="33" borderId="10" xfId="0" applyFont="1" applyFill="1" applyBorder="1" applyAlignment="1">
      <alignment horizontal="left" vertical="center" readingOrder="2"/>
    </xf>
    <xf numFmtId="0" fontId="15" fillId="33" borderId="11" xfId="0" applyFont="1" applyFill="1" applyBorder="1" applyAlignment="1">
      <alignment horizontal="right" readingOrder="2"/>
    </xf>
    <xf numFmtId="0" fontId="15" fillId="33" borderId="0" xfId="0" applyFont="1" applyFill="1" applyBorder="1" applyAlignment="1">
      <alignment horizontal="right" readingOrder="2"/>
    </xf>
    <xf numFmtId="0" fontId="15" fillId="33" borderId="10" xfId="0" applyFont="1" applyFill="1" applyBorder="1" applyAlignment="1">
      <alignment horizontal="right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43</xdr:row>
      <xdr:rowOff>19050</xdr:rowOff>
    </xdr:from>
    <xdr:to>
      <xdr:col>2</xdr:col>
      <xdr:colOff>942975</xdr:colOff>
      <xdr:row>44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0075" y="12592050"/>
          <a:ext cx="2266950" cy="295275"/>
          <a:chOff x="1402222655" y="3077784"/>
          <a:chExt cx="3223475" cy="302920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402222655" y="3077784"/>
            <a:ext cx="3223475" cy="302920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619125</xdr:colOff>
      <xdr:row>43</xdr:row>
      <xdr:rowOff>28575</xdr:rowOff>
    </xdr:from>
    <xdr:to>
      <xdr:col>6</xdr:col>
      <xdr:colOff>295275</xdr:colOff>
      <xdr:row>43</xdr:row>
      <xdr:rowOff>304800</xdr:rowOff>
    </xdr:to>
    <xdr:grpSp>
      <xdr:nvGrpSpPr>
        <xdr:cNvPr id="6" name="Group 6"/>
        <xdr:cNvGrpSpPr>
          <a:grpSpLocks/>
        </xdr:cNvGrpSpPr>
      </xdr:nvGrpSpPr>
      <xdr:grpSpPr>
        <a:xfrm>
          <a:off x="3562350" y="12601575"/>
          <a:ext cx="2628900" cy="285750"/>
          <a:chOff x="1403121921" y="3045316"/>
          <a:chExt cx="2968151" cy="254895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403124889" y="3045316"/>
            <a:ext cx="2965183" cy="254895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790575</xdr:colOff>
      <xdr:row>65</xdr:row>
      <xdr:rowOff>47625</xdr:rowOff>
    </xdr:from>
    <xdr:to>
      <xdr:col>5</xdr:col>
      <xdr:colOff>9525</xdr:colOff>
      <xdr:row>66</xdr:row>
      <xdr:rowOff>38100</xdr:rowOff>
    </xdr:to>
    <xdr:grpSp>
      <xdr:nvGrpSpPr>
        <xdr:cNvPr id="11" name="Group 2"/>
        <xdr:cNvGrpSpPr>
          <a:grpSpLocks/>
        </xdr:cNvGrpSpPr>
      </xdr:nvGrpSpPr>
      <xdr:grpSpPr>
        <a:xfrm>
          <a:off x="790575" y="17811750"/>
          <a:ext cx="4362450" cy="190500"/>
          <a:chOff x="1395509092" y="18334383"/>
          <a:chExt cx="4239239" cy="280990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1395509092" y="18334383"/>
            <a:ext cx="4239239" cy="280990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67</xdr:col>
      <xdr:colOff>114300</xdr:colOff>
      <xdr:row>40</xdr:row>
      <xdr:rowOff>0</xdr:rowOff>
    </xdr:from>
    <xdr:to>
      <xdr:col>69</xdr:col>
      <xdr:colOff>9525</xdr:colOff>
      <xdr:row>43</xdr:row>
      <xdr:rowOff>9525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0" y="11887200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0</xdr:row>
      <xdr:rowOff>66675</xdr:rowOff>
    </xdr:from>
    <xdr:to>
      <xdr:col>1</xdr:col>
      <xdr:colOff>409575</xdr:colOff>
      <xdr:row>3</xdr:row>
      <xdr:rowOff>9525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66675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466725</xdr:colOff>
      <xdr:row>38</xdr:row>
      <xdr:rowOff>200025</xdr:rowOff>
    </xdr:from>
    <xdr:ext cx="180975" cy="266700"/>
    <xdr:sp fLocksText="0">
      <xdr:nvSpPr>
        <xdr:cNvPr id="19" name="TextBox 4"/>
        <xdr:cNvSpPr txBox="1">
          <a:spLocks noChangeArrowheads="1"/>
        </xdr:cNvSpPr>
      </xdr:nvSpPr>
      <xdr:spPr>
        <a:xfrm>
          <a:off x="10239375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1:F16" comment="" totalsRowShown="0">
  <autoFilter ref="A1:F16"/>
  <tableColumns count="6">
    <tableColumn id="1" name="نوع درب"/>
    <tableColumn id="2" name="پهنای درب"/>
    <tableColumn id="3" name="ارتفاع مفید درب"/>
    <tableColumn id="4" name="قفل مکانیکی درب"/>
    <tableColumn id="5" name="نام تولید کننده"/>
    <tableColumn id="6" name="علامت تجاری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4" name="Table4" displayName="Table4" ref="AG1:AJ6" comment="" totalsRowShown="0">
  <autoFilter ref="AG1:AJ6"/>
  <tableColumns count="4">
    <tableColumn id="1" name="تولبد کننده"/>
    <tableColumn id="2" name="علامت تجاری"/>
    <tableColumn id="3" name="قطر هرزگرد"/>
    <tableColumn id="4" name="تعداد فلکه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6" name="Table6" displayName="Table6" ref="AL1:AN7" comment="" totalsRowShown="0">
  <autoFilter ref="AL1:AN7"/>
  <tableColumns count="3">
    <tableColumn id="1" name="ابعاد قاب وزنه"/>
    <tableColumn id="2" name="ابعاد وزنه"/>
    <tableColumn id="3" name="نوع وزنه ها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7" name="Table7" displayName="Table7" ref="AP1:AR3" comment="" totalsRowShown="0">
  <autoFilter ref="AP1:AR3"/>
  <tableColumns count="3">
    <tableColumn id="1" name="نوع روغن کاری"/>
    <tableColumn id="2" name="ریل کابین"/>
    <tableColumn id="3" name="ریل وزنه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11" name="Table11" displayName="Table11" ref="AT1:AV38" comment="" totalsRowShown="0">
  <autoFilter ref="AT1:AV38"/>
  <tableColumns count="3">
    <tableColumn id="1" name="مدل تابلو"/>
    <tableColumn id="2" name="تولید کننده تابلو"/>
    <tableColumn id="3" name="علامت تجاری تابلو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X1:AX5" comment="" totalsRowShown="0">
  <autoFilter ref="AX1:AX5"/>
  <tableColumns count="1">
    <tableColumn id="1" name="تعداد و اندازه رشته ها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Z1:AZ6" comment="" totalsRowShown="0">
  <autoFilter ref="AZ1:AZ6"/>
  <tableColumns count="1">
    <tableColumn id="1" name="قطعه ای که این وسیله بر روی آن عمل می کند: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H1:I16" comment="" totalsRowShown="0">
  <autoFilter ref="H1:I16"/>
  <tableColumns count="2">
    <tableColumn id="1" name="نام تولید کننده"/>
    <tableColumn id="2" name="علامت تجاری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K1:M13" comment="" totalsRowShown="0">
  <autoFilter ref="K1:M13"/>
  <tableColumns count="3">
    <tableColumn id="1" name="نام تولید کننده"/>
    <tableColumn id="2" name="علامت تجاری"/>
    <tableColumn id="6" name="موقعیت نصب در کابین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O1:Q13" comment="" totalsRowShown="0">
  <autoFilter ref="O1:Q13"/>
  <tableColumns count="3">
    <tableColumn id="1" name="علامت تجاری ضربه گیر"/>
    <tableColumn id="2" name="نوع"/>
    <tableColumn id="3" name="تعداد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S1:S14" comment="" totalsRowShown="0">
  <autoFilter ref="S1:S14"/>
  <tableColumns count="1">
    <tableColumn id="1" name="تولید کننده موتور/گیربکس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0" name="Table10" displayName="Table10" ref="U1:U3" comment="" totalsRowShown="0">
  <autoFilter ref="U1:U3"/>
  <tableColumns count="1">
    <tableColumn id="1" name="نوع ترمز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12" name="Table12" displayName="Table12" ref="W1:W3" comment="" totalsRowShown="0">
  <autoFilter ref="W1:W3"/>
  <tableColumns count="1">
    <tableColumn id="1" name="نوع درب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3" name="Table13" displayName="Table13" ref="Y1:Z5" comment="" totalsRowShown="0">
  <autoFilter ref="Y1:Z5"/>
  <tableColumns count="2">
    <tableColumn id="1" name="تعداد طناب فولادی"/>
    <tableColumn id="2" name="قطر طناب فولادی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2" name="Table2" displayName="Table2" ref="AB1:AE7" comment="" totalsRowShown="0">
  <autoFilter ref="AB1:AE7"/>
  <tableColumns count="4">
    <tableColumn id="1" name="قطر فلکه"/>
    <tableColumn id="2" name="تعداد شیار"/>
    <tableColumn id="3" name="زاویه زیر برش"/>
    <tableColumn id="4" name="زاویه شیار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8"/>
  <sheetViews>
    <sheetView rightToLeft="1" zoomScalePageLayoutView="0" workbookViewId="0" topLeftCell="L1">
      <selection activeCell="S4" sqref="S4"/>
    </sheetView>
  </sheetViews>
  <sheetFormatPr defaultColWidth="9.140625" defaultRowHeight="15"/>
  <cols>
    <col min="1" max="1" width="11.140625" style="0" customWidth="1"/>
    <col min="2" max="2" width="11.00390625" style="0" customWidth="1"/>
    <col min="3" max="3" width="16.421875" style="0" customWidth="1"/>
    <col min="4" max="4" width="17.140625" style="0" customWidth="1"/>
    <col min="5" max="5" width="18.57421875" style="0" customWidth="1"/>
    <col min="6" max="6" width="13.57421875" style="0" customWidth="1"/>
    <col min="7" max="7" width="11.00390625" style="0" customWidth="1"/>
    <col min="8" max="9" width="16.8515625" style="0" customWidth="1"/>
    <col min="10" max="10" width="9.421875" style="0" customWidth="1"/>
    <col min="11" max="11" width="23.00390625" style="0" customWidth="1"/>
    <col min="12" max="12" width="17.28125" style="0" customWidth="1"/>
    <col min="13" max="13" width="19.28125" style="0" customWidth="1"/>
    <col min="14" max="14" width="11.00390625" style="0" customWidth="1"/>
    <col min="15" max="15" width="30.8515625" style="0" customWidth="1"/>
    <col min="16" max="16" width="6.00390625" style="0" customWidth="1"/>
    <col min="17" max="17" width="6.8515625" style="0" customWidth="1"/>
    <col min="19" max="19" width="20.8515625" style="0" customWidth="1"/>
    <col min="21" max="21" width="13.8515625" style="0" customWidth="1"/>
    <col min="23" max="23" width="11.00390625" style="0" customWidth="1"/>
    <col min="25" max="25" width="17.28125" style="0" customWidth="1"/>
    <col min="26" max="26" width="17.00390625" style="0" customWidth="1"/>
    <col min="28" max="29" width="11.00390625" style="0" customWidth="1"/>
    <col min="30" max="30" width="14.8515625" style="0" customWidth="1"/>
    <col min="31" max="31" width="11.00390625" style="0" customWidth="1"/>
    <col min="33" max="33" width="16.140625" style="0" customWidth="1"/>
    <col min="34" max="34" width="14.00390625" style="0" customWidth="1"/>
    <col min="35" max="35" width="13.00390625" style="0" customWidth="1"/>
    <col min="36" max="36" width="11.00390625" style="0" customWidth="1"/>
    <col min="38" max="38" width="14.421875" style="0" customWidth="1"/>
    <col min="39" max="39" width="11.00390625" style="0" customWidth="1"/>
    <col min="40" max="40" width="16.140625" style="0" customWidth="1"/>
    <col min="42" max="42" width="14.421875" style="0" customWidth="1"/>
    <col min="43" max="44" width="11.00390625" style="0" customWidth="1"/>
    <col min="46" max="46" width="39.57421875" style="0" customWidth="1"/>
    <col min="47" max="47" width="23.8515625" style="0" customWidth="1"/>
    <col min="48" max="48" width="28.57421875" style="0" customWidth="1"/>
    <col min="50" max="50" width="21.57421875" style="0" customWidth="1"/>
    <col min="52" max="52" width="40.00390625" style="0" customWidth="1"/>
  </cols>
  <sheetData>
    <row r="1" spans="1:55" ht="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H1" t="s">
        <v>4</v>
      </c>
      <c r="I1" t="s">
        <v>5</v>
      </c>
      <c r="K1" t="s">
        <v>4</v>
      </c>
      <c r="L1" t="s">
        <v>5</v>
      </c>
      <c r="M1" t="s">
        <v>164</v>
      </c>
      <c r="O1" t="s">
        <v>186</v>
      </c>
      <c r="P1" t="s">
        <v>184</v>
      </c>
      <c r="Q1" t="s">
        <v>185</v>
      </c>
      <c r="S1" t="s">
        <v>225</v>
      </c>
      <c r="U1" t="s">
        <v>227</v>
      </c>
      <c r="W1" t="s">
        <v>0</v>
      </c>
      <c r="Y1" t="s">
        <v>243</v>
      </c>
      <c r="Z1" t="s">
        <v>244</v>
      </c>
      <c r="AB1" t="s">
        <v>257</v>
      </c>
      <c r="AC1" t="s">
        <v>258</v>
      </c>
      <c r="AD1" s="45" t="s">
        <v>260</v>
      </c>
      <c r="AE1" t="s">
        <v>259</v>
      </c>
      <c r="AG1" t="s">
        <v>262</v>
      </c>
      <c r="AH1" t="s">
        <v>5</v>
      </c>
      <c r="AI1" t="s">
        <v>263</v>
      </c>
      <c r="AJ1" t="s">
        <v>264</v>
      </c>
      <c r="AL1" t="s">
        <v>276</v>
      </c>
      <c r="AM1" t="s">
        <v>277</v>
      </c>
      <c r="AN1" t="s">
        <v>294</v>
      </c>
      <c r="AP1" t="s">
        <v>307</v>
      </c>
      <c r="AQ1" t="s">
        <v>308</v>
      </c>
      <c r="AR1" t="s">
        <v>309</v>
      </c>
      <c r="AT1" s="46" t="s">
        <v>320</v>
      </c>
      <c r="AU1" s="44" t="s">
        <v>321</v>
      </c>
      <c r="AV1" s="44" t="s">
        <v>322</v>
      </c>
      <c r="AW1" s="44"/>
      <c r="AX1" s="49" t="s">
        <v>413</v>
      </c>
      <c r="AY1" s="49"/>
      <c r="AZ1" s="50" t="s">
        <v>422</v>
      </c>
      <c r="BA1" s="50"/>
      <c r="BB1" s="50"/>
      <c r="BC1" s="50"/>
    </row>
    <row r="2" spans="1:52" ht="16.5">
      <c r="A2" s="2" t="s">
        <v>6</v>
      </c>
      <c r="B2" s="2">
        <v>60</v>
      </c>
      <c r="C2" s="2">
        <v>196</v>
      </c>
      <c r="D2" s="2" t="s">
        <v>8</v>
      </c>
      <c r="E2" s="2" t="s">
        <v>10</v>
      </c>
      <c r="F2" s="2" t="s">
        <v>30</v>
      </c>
      <c r="H2" s="1" t="s">
        <v>33</v>
      </c>
      <c r="I2" s="1" t="s">
        <v>43</v>
      </c>
      <c r="K2" s="1" t="s">
        <v>167</v>
      </c>
      <c r="L2" s="1" t="s">
        <v>167</v>
      </c>
      <c r="M2" s="1" t="s">
        <v>165</v>
      </c>
      <c r="N2" s="1"/>
      <c r="O2" s="1" t="s">
        <v>187</v>
      </c>
      <c r="P2" s="1" t="s">
        <v>195</v>
      </c>
      <c r="Q2" s="1">
        <v>1</v>
      </c>
      <c r="S2" t="s">
        <v>208</v>
      </c>
      <c r="U2" t="s">
        <v>228</v>
      </c>
      <c r="W2" t="s">
        <v>7</v>
      </c>
      <c r="Y2">
        <v>4</v>
      </c>
      <c r="Z2">
        <v>8</v>
      </c>
      <c r="AB2">
        <v>32</v>
      </c>
      <c r="AC2">
        <v>4</v>
      </c>
      <c r="AD2">
        <v>90</v>
      </c>
      <c r="AE2">
        <v>35</v>
      </c>
      <c r="AG2" t="s">
        <v>265</v>
      </c>
      <c r="AH2" t="s">
        <v>265</v>
      </c>
      <c r="AI2">
        <v>32</v>
      </c>
      <c r="AJ2">
        <v>1</v>
      </c>
      <c r="AL2" t="s">
        <v>278</v>
      </c>
      <c r="AM2" t="s">
        <v>284</v>
      </c>
      <c r="AN2" t="s">
        <v>295</v>
      </c>
      <c r="AP2" t="s">
        <v>310</v>
      </c>
      <c r="AQ2" t="s">
        <v>306</v>
      </c>
      <c r="AR2" t="s">
        <v>313</v>
      </c>
      <c r="AT2" s="1" t="s">
        <v>323</v>
      </c>
      <c r="AU2" s="1" t="s">
        <v>352</v>
      </c>
      <c r="AV2" s="1" t="s">
        <v>379</v>
      </c>
      <c r="AW2" s="1"/>
      <c r="AX2" s="1" t="s">
        <v>414</v>
      </c>
      <c r="AZ2" t="s">
        <v>427</v>
      </c>
    </row>
    <row r="3" spans="1:52" ht="16.5">
      <c r="A3" s="2" t="s">
        <v>7</v>
      </c>
      <c r="B3" s="2">
        <v>70</v>
      </c>
      <c r="C3" s="2">
        <v>197</v>
      </c>
      <c r="D3" s="2" t="s">
        <v>9</v>
      </c>
      <c r="E3" s="2" t="s">
        <v>20</v>
      </c>
      <c r="F3" s="2" t="s">
        <v>20</v>
      </c>
      <c r="H3" s="1" t="s">
        <v>34</v>
      </c>
      <c r="I3" s="1" t="s">
        <v>44</v>
      </c>
      <c r="K3" s="1" t="s">
        <v>168</v>
      </c>
      <c r="L3" s="1" t="s">
        <v>175</v>
      </c>
      <c r="M3" s="1" t="s">
        <v>166</v>
      </c>
      <c r="N3" s="1"/>
      <c r="O3" s="1" t="s">
        <v>188</v>
      </c>
      <c r="P3" s="1" t="s">
        <v>196</v>
      </c>
      <c r="Q3" s="1">
        <v>2</v>
      </c>
      <c r="S3" t="s">
        <v>453</v>
      </c>
      <c r="U3" t="s">
        <v>229</v>
      </c>
      <c r="W3" t="s">
        <v>242</v>
      </c>
      <c r="Y3">
        <v>5</v>
      </c>
      <c r="Z3">
        <v>9</v>
      </c>
      <c r="AB3">
        <v>45</v>
      </c>
      <c r="AC3">
        <v>5</v>
      </c>
      <c r="AD3">
        <v>95</v>
      </c>
      <c r="AE3">
        <v>40</v>
      </c>
      <c r="AG3" t="s">
        <v>266</v>
      </c>
      <c r="AH3" t="s">
        <v>266</v>
      </c>
      <c r="AI3">
        <v>40</v>
      </c>
      <c r="AJ3">
        <v>2</v>
      </c>
      <c r="AL3" t="s">
        <v>279</v>
      </c>
      <c r="AM3" t="s">
        <v>285</v>
      </c>
      <c r="AN3" t="s">
        <v>256</v>
      </c>
      <c r="AP3" t="s">
        <v>311</v>
      </c>
      <c r="AQ3" t="s">
        <v>312</v>
      </c>
      <c r="AR3" t="s">
        <v>306</v>
      </c>
      <c r="AT3" s="1" t="s">
        <v>324</v>
      </c>
      <c r="AU3" s="1" t="s">
        <v>353</v>
      </c>
      <c r="AV3" s="1" t="s">
        <v>380</v>
      </c>
      <c r="AW3" s="1"/>
      <c r="AX3" s="1" t="s">
        <v>415</v>
      </c>
      <c r="AZ3" t="s">
        <v>428</v>
      </c>
    </row>
    <row r="4" spans="1:52" ht="16.5">
      <c r="A4" s="2"/>
      <c r="B4" s="2">
        <v>80</v>
      </c>
      <c r="C4" s="2">
        <v>198</v>
      </c>
      <c r="D4" s="2"/>
      <c r="E4" s="2" t="s">
        <v>187</v>
      </c>
      <c r="F4" s="2" t="s">
        <v>187</v>
      </c>
      <c r="H4" s="1" t="s">
        <v>13</v>
      </c>
      <c r="I4" s="1" t="s">
        <v>25</v>
      </c>
      <c r="K4" s="1" t="s">
        <v>13</v>
      </c>
      <c r="L4" s="1" t="s">
        <v>25</v>
      </c>
      <c r="M4" s="1"/>
      <c r="N4" s="1"/>
      <c r="O4" s="1" t="s">
        <v>189</v>
      </c>
      <c r="P4" s="1"/>
      <c r="Q4" s="1">
        <v>3</v>
      </c>
      <c r="S4" t="s">
        <v>209</v>
      </c>
      <c r="Y4">
        <v>7</v>
      </c>
      <c r="Z4">
        <v>10</v>
      </c>
      <c r="AB4">
        <v>48</v>
      </c>
      <c r="AC4">
        <v>6</v>
      </c>
      <c r="AD4">
        <v>97</v>
      </c>
      <c r="AG4" t="s">
        <v>267</v>
      </c>
      <c r="AH4" t="s">
        <v>267</v>
      </c>
      <c r="AI4">
        <v>41</v>
      </c>
      <c r="AJ4">
        <v>3</v>
      </c>
      <c r="AL4" t="s">
        <v>280</v>
      </c>
      <c r="AM4" t="s">
        <v>286</v>
      </c>
      <c r="AN4" t="s">
        <v>296</v>
      </c>
      <c r="AT4" s="1" t="s">
        <v>325</v>
      </c>
      <c r="AU4" s="1" t="s">
        <v>354</v>
      </c>
      <c r="AV4" s="47" t="s">
        <v>381</v>
      </c>
      <c r="AW4" s="47"/>
      <c r="AX4" s="47" t="s">
        <v>416</v>
      </c>
      <c r="AZ4" t="s">
        <v>429</v>
      </c>
    </row>
    <row r="5" spans="1:52" ht="16.5">
      <c r="A5" s="2"/>
      <c r="B5" s="2">
        <v>90</v>
      </c>
      <c r="C5" s="2">
        <v>199</v>
      </c>
      <c r="D5" s="2"/>
      <c r="E5" s="2" t="s">
        <v>11</v>
      </c>
      <c r="F5" s="2" t="s">
        <v>23</v>
      </c>
      <c r="H5" s="1" t="s">
        <v>35</v>
      </c>
      <c r="I5" s="1" t="s">
        <v>45</v>
      </c>
      <c r="K5" s="1" t="s">
        <v>169</v>
      </c>
      <c r="L5" s="1" t="s">
        <v>176</v>
      </c>
      <c r="M5" s="1"/>
      <c r="N5" s="1"/>
      <c r="O5" s="1" t="s">
        <v>190</v>
      </c>
      <c r="P5" s="1"/>
      <c r="Q5" s="1"/>
      <c r="S5" t="s">
        <v>210</v>
      </c>
      <c r="Y5">
        <v>8</v>
      </c>
      <c r="Z5">
        <v>12</v>
      </c>
      <c r="AB5">
        <v>55</v>
      </c>
      <c r="AC5">
        <v>7</v>
      </c>
      <c r="AD5">
        <v>102.5</v>
      </c>
      <c r="AG5" t="s">
        <v>268</v>
      </c>
      <c r="AH5" t="s">
        <v>268</v>
      </c>
      <c r="AI5">
        <v>48</v>
      </c>
      <c r="AJ5">
        <v>4</v>
      </c>
      <c r="AL5" t="s">
        <v>281</v>
      </c>
      <c r="AM5" t="s">
        <v>287</v>
      </c>
      <c r="AN5" t="s">
        <v>297</v>
      </c>
      <c r="AT5" s="1" t="s">
        <v>326</v>
      </c>
      <c r="AU5" s="1" t="s">
        <v>355</v>
      </c>
      <c r="AV5" s="1" t="s">
        <v>382</v>
      </c>
      <c r="AW5" s="1"/>
      <c r="AX5" s="1" t="s">
        <v>417</v>
      </c>
      <c r="AZ5" t="s">
        <v>430</v>
      </c>
    </row>
    <row r="6" spans="1:52" ht="16.5">
      <c r="A6" s="2"/>
      <c r="B6" s="2">
        <v>100</v>
      </c>
      <c r="C6" s="2">
        <v>200</v>
      </c>
      <c r="D6" s="2"/>
      <c r="E6" s="2" t="s">
        <v>22</v>
      </c>
      <c r="F6" s="2" t="s">
        <v>24</v>
      </c>
      <c r="H6" s="1" t="s">
        <v>36</v>
      </c>
      <c r="I6" s="1" t="s">
        <v>46</v>
      </c>
      <c r="K6" s="1" t="s">
        <v>170</v>
      </c>
      <c r="L6" s="1" t="s">
        <v>177</v>
      </c>
      <c r="M6" s="1"/>
      <c r="N6" s="1"/>
      <c r="O6" s="31" t="s">
        <v>191</v>
      </c>
      <c r="P6" s="1"/>
      <c r="Q6" s="1"/>
      <c r="S6" t="s">
        <v>211</v>
      </c>
      <c r="AB6">
        <v>56</v>
      </c>
      <c r="AC6">
        <v>8</v>
      </c>
      <c r="AD6">
        <v>103</v>
      </c>
      <c r="AG6" t="s">
        <v>269</v>
      </c>
      <c r="AH6" t="s">
        <v>269</v>
      </c>
      <c r="AJ6">
        <v>5</v>
      </c>
      <c r="AL6" t="s">
        <v>282</v>
      </c>
      <c r="AM6" t="s">
        <v>288</v>
      </c>
      <c r="AN6" t="s">
        <v>298</v>
      </c>
      <c r="AT6" s="1" t="s">
        <v>323</v>
      </c>
      <c r="AU6" s="1" t="s">
        <v>356</v>
      </c>
      <c r="AV6" s="1" t="s">
        <v>383</v>
      </c>
      <c r="AW6" s="1"/>
      <c r="AX6" s="1"/>
      <c r="AZ6" t="s">
        <v>444</v>
      </c>
    </row>
    <row r="7" spans="1:50" ht="16.5">
      <c r="A7" s="2"/>
      <c r="B7" s="2"/>
      <c r="C7" s="2">
        <v>201</v>
      </c>
      <c r="D7" s="2"/>
      <c r="E7" s="2" t="s">
        <v>12</v>
      </c>
      <c r="F7" s="2" t="s">
        <v>12</v>
      </c>
      <c r="H7" s="1" t="s">
        <v>37</v>
      </c>
      <c r="I7" s="1" t="s">
        <v>47</v>
      </c>
      <c r="K7" s="1" t="s">
        <v>38</v>
      </c>
      <c r="L7" s="1" t="s">
        <v>38</v>
      </c>
      <c r="M7" s="1"/>
      <c r="N7" s="1"/>
      <c r="O7" s="1" t="s">
        <v>192</v>
      </c>
      <c r="P7" s="1"/>
      <c r="Q7" s="1"/>
      <c r="S7" t="s">
        <v>212</v>
      </c>
      <c r="AB7">
        <v>60</v>
      </c>
      <c r="AD7">
        <v>105</v>
      </c>
      <c r="AL7" t="s">
        <v>283</v>
      </c>
      <c r="AM7" t="s">
        <v>289</v>
      </c>
      <c r="AN7" t="s">
        <v>299</v>
      </c>
      <c r="AT7" s="1" t="s">
        <v>327</v>
      </c>
      <c r="AU7" s="1" t="s">
        <v>357</v>
      </c>
      <c r="AV7" s="1" t="s">
        <v>384</v>
      </c>
      <c r="AW7" s="1"/>
      <c r="AX7" s="1"/>
    </row>
    <row r="8" spans="1:50" ht="16.5">
      <c r="A8" s="2"/>
      <c r="B8" s="2"/>
      <c r="C8" s="2">
        <v>202</v>
      </c>
      <c r="D8" s="2"/>
      <c r="E8" s="2" t="s">
        <v>13</v>
      </c>
      <c r="F8" s="2" t="s">
        <v>25</v>
      </c>
      <c r="H8" s="1" t="s">
        <v>38</v>
      </c>
      <c r="I8" s="1" t="s">
        <v>38</v>
      </c>
      <c r="K8" s="1" t="s">
        <v>171</v>
      </c>
      <c r="L8" s="1" t="s">
        <v>46</v>
      </c>
      <c r="M8" s="1"/>
      <c r="N8" s="1"/>
      <c r="O8" s="1" t="s">
        <v>193</v>
      </c>
      <c r="P8" s="1"/>
      <c r="Q8" s="1"/>
      <c r="S8" t="s">
        <v>213</v>
      </c>
      <c r="AT8" s="1" t="s">
        <v>328</v>
      </c>
      <c r="AU8" s="1" t="s">
        <v>358</v>
      </c>
      <c r="AV8" s="1" t="s">
        <v>385</v>
      </c>
      <c r="AW8" s="1"/>
      <c r="AX8" s="1"/>
    </row>
    <row r="9" spans="1:50" ht="16.5">
      <c r="A9" s="2"/>
      <c r="B9" s="2"/>
      <c r="C9" s="2">
        <v>203</v>
      </c>
      <c r="D9" s="2"/>
      <c r="E9" s="2" t="s">
        <v>14</v>
      </c>
      <c r="F9" s="2" t="s">
        <v>26</v>
      </c>
      <c r="H9" s="1" t="s">
        <v>39</v>
      </c>
      <c r="I9" s="1" t="s">
        <v>48</v>
      </c>
      <c r="K9" s="1" t="s">
        <v>172</v>
      </c>
      <c r="L9" s="1" t="s">
        <v>178</v>
      </c>
      <c r="M9" s="1"/>
      <c r="N9" s="1"/>
      <c r="O9" s="1" t="s">
        <v>194</v>
      </c>
      <c r="P9" s="1"/>
      <c r="Q9" s="1"/>
      <c r="S9" t="s">
        <v>214</v>
      </c>
      <c r="AT9" s="1" t="s">
        <v>329</v>
      </c>
      <c r="AU9" s="1" t="s">
        <v>359</v>
      </c>
      <c r="AV9" s="1" t="s">
        <v>386</v>
      </c>
      <c r="AW9" s="1"/>
      <c r="AX9" s="1"/>
    </row>
    <row r="10" spans="1:50" ht="16.5">
      <c r="A10" s="2"/>
      <c r="B10" s="2"/>
      <c r="C10" s="2">
        <v>204</v>
      </c>
      <c r="D10" s="2"/>
      <c r="E10" s="2" t="s">
        <v>15</v>
      </c>
      <c r="F10" s="2" t="s">
        <v>31</v>
      </c>
      <c r="H10" s="1" t="s">
        <v>40</v>
      </c>
      <c r="I10" s="1" t="s">
        <v>40</v>
      </c>
      <c r="K10" s="1" t="s">
        <v>173</v>
      </c>
      <c r="L10" s="1" t="s">
        <v>179</v>
      </c>
      <c r="M10" s="1"/>
      <c r="N10" s="1"/>
      <c r="S10" t="s">
        <v>215</v>
      </c>
      <c r="AT10" s="1" t="s">
        <v>330</v>
      </c>
      <c r="AU10" s="1" t="s">
        <v>360</v>
      </c>
      <c r="AV10" s="1" t="s">
        <v>387</v>
      </c>
      <c r="AW10" s="1"/>
      <c r="AX10" s="1"/>
    </row>
    <row r="11" spans="1:50" ht="16.5">
      <c r="A11" s="2"/>
      <c r="B11" s="2"/>
      <c r="C11" s="2">
        <v>205</v>
      </c>
      <c r="D11" s="2"/>
      <c r="E11" s="2" t="s">
        <v>16</v>
      </c>
      <c r="F11" s="2" t="s">
        <v>27</v>
      </c>
      <c r="H11" s="1" t="s">
        <v>41</v>
      </c>
      <c r="I11" s="1" t="s">
        <v>49</v>
      </c>
      <c r="K11" s="1" t="s">
        <v>174</v>
      </c>
      <c r="L11" s="1" t="s">
        <v>180</v>
      </c>
      <c r="M11" s="1"/>
      <c r="N11" s="1"/>
      <c r="S11" t="s">
        <v>216</v>
      </c>
      <c r="AT11" s="1" t="s">
        <v>331</v>
      </c>
      <c r="AU11" s="1" t="s">
        <v>361</v>
      </c>
      <c r="AV11" s="1" t="s">
        <v>388</v>
      </c>
      <c r="AW11" s="1"/>
      <c r="AX11" s="1"/>
    </row>
    <row r="12" spans="1:50" ht="16.5">
      <c r="A12" s="2"/>
      <c r="B12" s="2"/>
      <c r="C12" s="2">
        <v>206</v>
      </c>
      <c r="D12" s="2"/>
      <c r="E12" s="2" t="s">
        <v>17</v>
      </c>
      <c r="F12" s="2" t="s">
        <v>17</v>
      </c>
      <c r="H12" s="1" t="s">
        <v>38</v>
      </c>
      <c r="I12" s="1" t="s">
        <v>38</v>
      </c>
      <c r="M12" s="1"/>
      <c r="N12" s="1"/>
      <c r="S12" t="s">
        <v>217</v>
      </c>
      <c r="AT12" s="1" t="s">
        <v>332</v>
      </c>
      <c r="AU12" s="1" t="s">
        <v>362</v>
      </c>
      <c r="AV12" s="1" t="s">
        <v>362</v>
      </c>
      <c r="AW12" s="1"/>
      <c r="AX12" s="1"/>
    </row>
    <row r="13" spans="1:50" ht="16.5">
      <c r="A13" s="2"/>
      <c r="B13" s="2"/>
      <c r="C13" s="2">
        <v>207</v>
      </c>
      <c r="D13" s="2"/>
      <c r="E13" s="2" t="s">
        <v>18</v>
      </c>
      <c r="F13" s="2" t="s">
        <v>28</v>
      </c>
      <c r="H13" s="1" t="s">
        <v>42</v>
      </c>
      <c r="I13" s="1" t="s">
        <v>50</v>
      </c>
      <c r="N13" s="1"/>
      <c r="S13" t="s">
        <v>219</v>
      </c>
      <c r="AT13" s="1" t="s">
        <v>333</v>
      </c>
      <c r="AU13" s="1" t="s">
        <v>363</v>
      </c>
      <c r="AV13" s="1" t="s">
        <v>389</v>
      </c>
      <c r="AW13" s="1"/>
      <c r="AX13" s="1"/>
    </row>
    <row r="14" spans="1:50" ht="16.5">
      <c r="A14" s="2"/>
      <c r="B14" s="2"/>
      <c r="C14" s="2">
        <v>208</v>
      </c>
      <c r="D14" s="2"/>
      <c r="E14" s="2" t="s">
        <v>19</v>
      </c>
      <c r="F14" s="2" t="s">
        <v>29</v>
      </c>
      <c r="I14" t="s">
        <v>447</v>
      </c>
      <c r="N14" s="1"/>
      <c r="S14" t="s">
        <v>218</v>
      </c>
      <c r="AT14" s="1" t="s">
        <v>334</v>
      </c>
      <c r="AU14" s="1" t="s">
        <v>364</v>
      </c>
      <c r="AV14" s="1" t="s">
        <v>390</v>
      </c>
      <c r="AW14" s="1"/>
      <c r="AX14" s="1"/>
    </row>
    <row r="15" spans="1:50" ht="16.5">
      <c r="A15" s="2"/>
      <c r="B15" s="2"/>
      <c r="C15" s="2">
        <v>209</v>
      </c>
      <c r="D15" s="2"/>
      <c r="E15" s="2"/>
      <c r="F15" s="2"/>
      <c r="AT15" s="1" t="s">
        <v>335</v>
      </c>
      <c r="AU15" s="1" t="s">
        <v>355</v>
      </c>
      <c r="AV15" s="1" t="s">
        <v>355</v>
      </c>
      <c r="AW15" s="1"/>
      <c r="AX15" s="1"/>
    </row>
    <row r="16" spans="1:50" ht="16.5">
      <c r="A16" s="2"/>
      <c r="B16" s="2"/>
      <c r="C16" s="2">
        <v>210</v>
      </c>
      <c r="D16" s="2"/>
      <c r="E16" s="2"/>
      <c r="F16" s="2"/>
      <c r="AT16" s="1" t="s">
        <v>336</v>
      </c>
      <c r="AU16" s="1" t="s">
        <v>356</v>
      </c>
      <c r="AV16" s="1" t="s">
        <v>356</v>
      </c>
      <c r="AW16" s="1"/>
      <c r="AX16" s="1"/>
    </row>
    <row r="17" spans="46:50" ht="16.5">
      <c r="AT17" s="1" t="s">
        <v>323</v>
      </c>
      <c r="AU17" s="1" t="s">
        <v>365</v>
      </c>
      <c r="AV17" s="1" t="s">
        <v>391</v>
      </c>
      <c r="AW17" s="1"/>
      <c r="AX17" s="1"/>
    </row>
    <row r="18" spans="46:50" ht="16.5">
      <c r="AT18" s="1" t="s">
        <v>337</v>
      </c>
      <c r="AU18" s="1" t="s">
        <v>366</v>
      </c>
      <c r="AV18" s="1" t="s">
        <v>366</v>
      </c>
      <c r="AW18" s="1"/>
      <c r="AX18" s="1"/>
    </row>
    <row r="19" spans="46:50" ht="16.5">
      <c r="AT19" s="1" t="s">
        <v>338</v>
      </c>
      <c r="AU19" s="1" t="s">
        <v>367</v>
      </c>
      <c r="AV19" s="1" t="s">
        <v>392</v>
      </c>
      <c r="AW19" s="1"/>
      <c r="AX19" s="1"/>
    </row>
    <row r="20" spans="46:50" ht="16.5">
      <c r="AT20" s="1" t="s">
        <v>339</v>
      </c>
      <c r="AU20" s="1" t="s">
        <v>368</v>
      </c>
      <c r="AV20" s="1" t="s">
        <v>393</v>
      </c>
      <c r="AW20" s="1"/>
      <c r="AX20" s="1"/>
    </row>
    <row r="21" spans="46:50" ht="16.5">
      <c r="AT21" s="1" t="s">
        <v>340</v>
      </c>
      <c r="AU21" s="1" t="s">
        <v>361</v>
      </c>
      <c r="AV21" s="1" t="s">
        <v>388</v>
      </c>
      <c r="AW21" s="1"/>
      <c r="AX21" s="1"/>
    </row>
    <row r="22" spans="46:50" ht="16.5">
      <c r="AT22" s="1" t="s">
        <v>341</v>
      </c>
      <c r="AU22" s="1" t="s">
        <v>369</v>
      </c>
      <c r="AV22" s="48" t="s">
        <v>394</v>
      </c>
      <c r="AW22" s="1"/>
      <c r="AX22" s="1"/>
    </row>
    <row r="23" spans="46:50" ht="16.5">
      <c r="AT23" s="1" t="s">
        <v>342</v>
      </c>
      <c r="AU23" s="1" t="s">
        <v>370</v>
      </c>
      <c r="AV23" s="1" t="s">
        <v>395</v>
      </c>
      <c r="AW23" s="1"/>
      <c r="AX23" s="1"/>
    </row>
    <row r="24" spans="46:50" ht="16.5">
      <c r="AT24" s="1" t="s">
        <v>343</v>
      </c>
      <c r="AU24" s="1" t="s">
        <v>371</v>
      </c>
      <c r="AV24" s="1" t="s">
        <v>396</v>
      </c>
      <c r="AW24" s="1"/>
      <c r="AX24" s="1"/>
    </row>
    <row r="25" spans="46:50" ht="16.5">
      <c r="AT25" s="1" t="s">
        <v>344</v>
      </c>
      <c r="AU25" s="1" t="s">
        <v>372</v>
      </c>
      <c r="AV25" s="1" t="s">
        <v>397</v>
      </c>
      <c r="AW25" s="1"/>
      <c r="AX25" s="1"/>
    </row>
    <row r="26" spans="46:50" ht="16.5">
      <c r="AT26" s="1" t="s">
        <v>345</v>
      </c>
      <c r="AU26" s="1" t="s">
        <v>355</v>
      </c>
      <c r="AV26" s="1" t="s">
        <v>398</v>
      </c>
      <c r="AW26" s="1"/>
      <c r="AX26" s="1"/>
    </row>
    <row r="27" spans="46:50" ht="16.5">
      <c r="AT27" s="1" t="s">
        <v>346</v>
      </c>
      <c r="AU27" s="1" t="s">
        <v>373</v>
      </c>
      <c r="AV27" s="1" t="s">
        <v>399</v>
      </c>
      <c r="AW27" s="1"/>
      <c r="AX27" s="1"/>
    </row>
    <row r="28" spans="46:50" ht="16.5">
      <c r="AT28" s="1" t="s">
        <v>347</v>
      </c>
      <c r="AU28" s="1" t="s">
        <v>374</v>
      </c>
      <c r="AV28" s="1" t="s">
        <v>400</v>
      </c>
      <c r="AW28" s="1"/>
      <c r="AX28" s="1"/>
    </row>
    <row r="29" spans="46:50" ht="16.5">
      <c r="AT29" s="1" t="s">
        <v>348</v>
      </c>
      <c r="AU29" s="1" t="s">
        <v>375</v>
      </c>
      <c r="AV29" s="1" t="s">
        <v>401</v>
      </c>
      <c r="AW29" s="1"/>
      <c r="AX29" s="1"/>
    </row>
    <row r="30" spans="46:50" ht="16.5">
      <c r="AT30" s="1" t="s">
        <v>345</v>
      </c>
      <c r="AU30" s="1" t="s">
        <v>376</v>
      </c>
      <c r="AV30" s="1" t="s">
        <v>402</v>
      </c>
      <c r="AW30" s="1"/>
      <c r="AX30" s="1"/>
    </row>
    <row r="31" spans="46:50" ht="16.5">
      <c r="AT31" s="1" t="s">
        <v>349</v>
      </c>
      <c r="AU31" s="1" t="s">
        <v>355</v>
      </c>
      <c r="AV31" s="1" t="s">
        <v>382</v>
      </c>
      <c r="AW31" s="1"/>
      <c r="AX31" s="1"/>
    </row>
    <row r="32" spans="46:50" ht="16.5">
      <c r="AT32" s="1" t="s">
        <v>350</v>
      </c>
      <c r="AU32" s="1" t="s">
        <v>377</v>
      </c>
      <c r="AV32" s="1" t="s">
        <v>403</v>
      </c>
      <c r="AW32" s="1"/>
      <c r="AX32" s="1"/>
    </row>
    <row r="33" spans="46:50" ht="16.5">
      <c r="AT33" s="1" t="s">
        <v>351</v>
      </c>
      <c r="AU33" s="1" t="s">
        <v>378</v>
      </c>
      <c r="AV33" s="1" t="s">
        <v>404</v>
      </c>
      <c r="AW33" s="1"/>
      <c r="AX33" s="1"/>
    </row>
    <row r="34" spans="46:48" ht="16.5">
      <c r="AT34" s="1" t="s">
        <v>339</v>
      </c>
      <c r="AU34" s="1" t="s">
        <v>451</v>
      </c>
      <c r="AV34" s="1" t="s">
        <v>391</v>
      </c>
    </row>
    <row r="35" spans="46:48" ht="16.5">
      <c r="AT35" s="1"/>
      <c r="AU35" s="1"/>
      <c r="AV35" s="1"/>
    </row>
    <row r="36" spans="46:48" ht="16.5">
      <c r="AT36" s="1"/>
      <c r="AU36" s="1"/>
      <c r="AV36" s="1"/>
    </row>
    <row r="37" spans="46:48" ht="16.5">
      <c r="AT37" s="1"/>
      <c r="AU37" s="1"/>
      <c r="AV37" s="1"/>
    </row>
    <row r="38" spans="46:48" ht="16.5">
      <c r="AT38" s="1"/>
      <c r="AU38" s="1"/>
      <c r="AV38" s="1"/>
    </row>
  </sheetData>
  <sheetProtection/>
  <printOptions/>
  <pageMargins left="0.7" right="0.7" top="0.75" bottom="0.75" header="0.3" footer="0.3"/>
  <pageSetup horizontalDpi="200" verticalDpi="200" orientation="portrait" paperSize="9" r:id="rId16"/>
  <tableParts>
    <tablePart r:id="rId12"/>
    <tablePart r:id="rId1"/>
    <tablePart r:id="rId13"/>
    <tablePart r:id="rId3"/>
    <tablePart r:id="rId8"/>
    <tablePart r:id="rId11"/>
    <tablePart r:id="rId9"/>
    <tablePart r:id="rId7"/>
    <tablePart r:id="rId14"/>
    <tablePart r:id="rId2"/>
    <tablePart r:id="rId6"/>
    <tablePart r:id="rId10"/>
    <tablePart r:id="rId4"/>
    <tablePart r:id="rId5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rightToLeft="1" tabSelected="1" zoomScalePageLayoutView="0" workbookViewId="0" topLeftCell="A1">
      <selection activeCell="C96" sqref="C96:E96"/>
    </sheetView>
  </sheetViews>
  <sheetFormatPr defaultColWidth="9.140625" defaultRowHeight="15"/>
  <cols>
    <col min="1" max="1" width="9.140625" style="30" customWidth="1"/>
    <col min="2" max="2" width="10.57421875" style="30" bestFit="1" customWidth="1"/>
    <col min="3" max="4" width="9.140625" style="30" customWidth="1"/>
    <col min="5" max="5" width="11.140625" style="30" bestFit="1" customWidth="1"/>
    <col min="6" max="16384" width="9.140625" style="30" customWidth="1"/>
  </cols>
  <sheetData>
    <row r="1" spans="1:2" ht="18">
      <c r="A1" s="30" t="s">
        <v>146</v>
      </c>
      <c r="B1" s="30">
        <v>450</v>
      </c>
    </row>
    <row r="2" spans="1:2" ht="18">
      <c r="A2" s="30" t="s">
        <v>147</v>
      </c>
      <c r="B2" s="30">
        <v>6</v>
      </c>
    </row>
    <row r="3" spans="1:2" ht="18">
      <c r="A3" s="30" t="s">
        <v>148</v>
      </c>
      <c r="B3" s="30">
        <v>12.8</v>
      </c>
    </row>
    <row r="4" spans="1:2" ht="18">
      <c r="A4" s="30" t="s">
        <v>150</v>
      </c>
      <c r="B4" s="30" t="s">
        <v>151</v>
      </c>
    </row>
    <row r="5" spans="1:2" ht="18">
      <c r="A5" s="30" t="s">
        <v>152</v>
      </c>
      <c r="B5" s="30">
        <v>1</v>
      </c>
    </row>
    <row r="6" spans="1:2" ht="18">
      <c r="A6" s="30" t="s">
        <v>149</v>
      </c>
      <c r="B6" s="30">
        <v>6</v>
      </c>
    </row>
    <row r="7" spans="1:10" ht="18">
      <c r="A7" s="30" t="s">
        <v>153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9" ht="18">
      <c r="A8" s="30" t="s">
        <v>154</v>
      </c>
      <c r="B8" s="129"/>
      <c r="C8" s="129"/>
      <c r="D8" s="129"/>
      <c r="E8" s="129"/>
      <c r="F8" s="129"/>
      <c r="G8" s="129"/>
      <c r="H8" s="129"/>
      <c r="I8" s="129"/>
    </row>
    <row r="9" spans="1:2" ht="18">
      <c r="A9" s="30" t="s">
        <v>0</v>
      </c>
      <c r="B9" s="30" t="s">
        <v>6</v>
      </c>
    </row>
    <row r="10" spans="1:2" ht="18">
      <c r="A10" s="30" t="s">
        <v>1</v>
      </c>
      <c r="B10" s="30">
        <v>80</v>
      </c>
    </row>
    <row r="11" spans="1:3" ht="18">
      <c r="A11" s="129" t="s">
        <v>155</v>
      </c>
      <c r="B11" s="129"/>
      <c r="C11" s="30">
        <v>197</v>
      </c>
    </row>
    <row r="12" spans="1:3" ht="18">
      <c r="A12" s="129" t="s">
        <v>3</v>
      </c>
      <c r="B12" s="129"/>
      <c r="C12" s="30" t="s">
        <v>8</v>
      </c>
    </row>
    <row r="13" spans="1:5" ht="18">
      <c r="A13" s="129" t="s">
        <v>158</v>
      </c>
      <c r="B13" s="129"/>
      <c r="C13" s="129" t="b">
        <f>#VALUE!</f>
        <v>0</v>
      </c>
      <c r="D13" s="129"/>
      <c r="E13" s="129"/>
    </row>
    <row r="14" spans="1:4" ht="18">
      <c r="A14" s="129" t="s">
        <v>159</v>
      </c>
      <c r="B14" s="129"/>
      <c r="C14" s="129" t="s">
        <v>21</v>
      </c>
      <c r="D14" s="129"/>
    </row>
    <row r="15" spans="1:19" ht="18">
      <c r="A15" s="129" t="s">
        <v>69</v>
      </c>
      <c r="B15" s="129"/>
      <c r="C15" s="129"/>
      <c r="D15" s="129"/>
      <c r="E15" s="132" t="s">
        <v>446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</row>
    <row r="16" spans="1:4" ht="18">
      <c r="A16" s="129" t="s">
        <v>156</v>
      </c>
      <c r="B16" s="129"/>
      <c r="C16" s="129" t="str">
        <f>#VALUE!</f>
        <v>ابراهیم نادری وند</v>
      </c>
      <c r="D16" s="129"/>
    </row>
    <row r="17" spans="1:4" ht="18">
      <c r="A17" s="129" t="s">
        <v>157</v>
      </c>
      <c r="B17" s="129"/>
      <c r="C17" s="129" t="s">
        <v>447</v>
      </c>
      <c r="D17" s="129"/>
    </row>
    <row r="18" spans="1:5" ht="18">
      <c r="A18" s="129" t="s">
        <v>160</v>
      </c>
      <c r="B18" s="129"/>
      <c r="C18" s="129">
        <v>272362</v>
      </c>
      <c r="D18" s="129"/>
      <c r="E18" s="129"/>
    </row>
    <row r="19" spans="1:3" ht="18">
      <c r="A19" s="30" t="s">
        <v>32</v>
      </c>
      <c r="C19" s="32">
        <v>1.2</v>
      </c>
    </row>
    <row r="20" spans="1:5" ht="18">
      <c r="A20" s="129" t="s">
        <v>161</v>
      </c>
      <c r="B20" s="129"/>
      <c r="C20" s="129" t="str">
        <f>#VALUE!</f>
        <v>ابراهیم نادری وند</v>
      </c>
      <c r="D20" s="129"/>
      <c r="E20" s="129"/>
    </row>
    <row r="21" spans="1:4" ht="18">
      <c r="A21" s="129" t="s">
        <v>162</v>
      </c>
      <c r="B21" s="129"/>
      <c r="C21" s="129" t="s">
        <v>25</v>
      </c>
      <c r="D21" s="129"/>
    </row>
    <row r="22" spans="1:2" ht="18">
      <c r="A22" s="30" t="s">
        <v>51</v>
      </c>
      <c r="B22" s="30" t="s">
        <v>443</v>
      </c>
    </row>
    <row r="23" spans="1:3" ht="18">
      <c r="A23" s="129" t="s">
        <v>181</v>
      </c>
      <c r="B23" s="129"/>
      <c r="C23" s="32">
        <v>1.3</v>
      </c>
    </row>
    <row r="24" spans="1:3" ht="18">
      <c r="A24" s="129" t="s">
        <v>182</v>
      </c>
      <c r="B24" s="129"/>
      <c r="C24" s="30">
        <v>33933</v>
      </c>
    </row>
    <row r="25" spans="1:3" ht="18">
      <c r="A25" s="129" t="s">
        <v>183</v>
      </c>
      <c r="B25" s="129"/>
      <c r="C25" s="30" t="s">
        <v>165</v>
      </c>
    </row>
    <row r="26" spans="1:7" ht="18">
      <c r="A26" s="129" t="s">
        <v>197</v>
      </c>
      <c r="B26" s="129"/>
      <c r="C26" s="129"/>
      <c r="D26" s="129" t="s">
        <v>187</v>
      </c>
      <c r="E26" s="129"/>
      <c r="F26" s="129"/>
      <c r="G26" s="129"/>
    </row>
    <row r="27" spans="1:7" ht="18">
      <c r="A27" s="129" t="s">
        <v>198</v>
      </c>
      <c r="B27" s="129"/>
      <c r="C27" s="129"/>
      <c r="D27" s="129" t="s">
        <v>187</v>
      </c>
      <c r="E27" s="129"/>
      <c r="F27" s="129"/>
      <c r="G27" s="129"/>
    </row>
    <row r="28" spans="1:3" ht="18">
      <c r="A28" s="129" t="s">
        <v>199</v>
      </c>
      <c r="B28" s="129"/>
      <c r="C28" s="30" t="s">
        <v>195</v>
      </c>
    </row>
    <row r="29" spans="1:3" ht="18">
      <c r="A29" s="129" t="s">
        <v>200</v>
      </c>
      <c r="B29" s="129"/>
      <c r="C29" s="30" t="s">
        <v>195</v>
      </c>
    </row>
    <row r="30" spans="1:3" ht="18">
      <c r="A30" s="129" t="s">
        <v>201</v>
      </c>
      <c r="B30" s="129"/>
      <c r="C30" s="30">
        <v>1</v>
      </c>
    </row>
    <row r="31" spans="1:3" ht="18">
      <c r="A31" s="129" t="s">
        <v>202</v>
      </c>
      <c r="B31" s="129"/>
      <c r="C31" s="30">
        <v>1</v>
      </c>
    </row>
    <row r="32" spans="1:4" ht="18">
      <c r="A32" s="129" t="s">
        <v>203</v>
      </c>
      <c r="B32" s="129"/>
      <c r="C32" s="129" t="s">
        <v>448</v>
      </c>
      <c r="D32" s="129"/>
    </row>
    <row r="33" spans="1:4" ht="18">
      <c r="A33" s="129" t="s">
        <v>204</v>
      </c>
      <c r="B33" s="129"/>
      <c r="C33" s="129" t="s">
        <v>448</v>
      </c>
      <c r="D33" s="129"/>
    </row>
    <row r="34" spans="1:4" ht="18">
      <c r="A34" s="129" t="s">
        <v>205</v>
      </c>
      <c r="B34" s="129"/>
      <c r="C34" s="129"/>
      <c r="D34" s="30">
        <v>13858</v>
      </c>
    </row>
    <row r="35" spans="1:4" ht="18">
      <c r="A35" s="129" t="s">
        <v>206</v>
      </c>
      <c r="B35" s="129"/>
      <c r="C35" s="129"/>
      <c r="D35" s="30">
        <v>13851</v>
      </c>
    </row>
    <row r="36" spans="1:7" ht="18">
      <c r="A36" s="129" t="s">
        <v>88</v>
      </c>
      <c r="B36" s="129"/>
      <c r="C36" s="129"/>
      <c r="D36" s="129"/>
      <c r="E36" s="129" t="s">
        <v>211</v>
      </c>
      <c r="F36" s="129"/>
      <c r="G36" s="129"/>
    </row>
    <row r="37" spans="1:5" ht="18">
      <c r="A37" s="129" t="s">
        <v>220</v>
      </c>
      <c r="B37" s="129"/>
      <c r="C37" s="129"/>
      <c r="D37" s="129">
        <v>73539</v>
      </c>
      <c r="E37" s="129"/>
    </row>
    <row r="38" spans="1:2" ht="18">
      <c r="A38" s="30" t="s">
        <v>221</v>
      </c>
      <c r="B38" s="30" t="s">
        <v>449</v>
      </c>
    </row>
    <row r="39" spans="1:4" ht="18">
      <c r="A39" s="129" t="s">
        <v>222</v>
      </c>
      <c r="B39" s="129"/>
      <c r="C39" s="129"/>
      <c r="D39" s="129"/>
    </row>
    <row r="40" spans="1:3" ht="18">
      <c r="A40" s="129" t="s">
        <v>436</v>
      </c>
      <c r="B40" s="129"/>
      <c r="C40" s="30">
        <v>180</v>
      </c>
    </row>
    <row r="41" spans="1:2" ht="18">
      <c r="A41" s="30" t="s">
        <v>223</v>
      </c>
      <c r="B41" s="30">
        <v>6.1</v>
      </c>
    </row>
    <row r="42" spans="1:2" ht="18">
      <c r="A42" s="10" t="s">
        <v>92</v>
      </c>
      <c r="B42" s="30">
        <v>380</v>
      </c>
    </row>
    <row r="43" spans="1:2" ht="18">
      <c r="A43" s="10" t="s">
        <v>93</v>
      </c>
      <c r="B43" s="30">
        <v>14</v>
      </c>
    </row>
    <row r="44" spans="1:3" ht="18">
      <c r="A44" s="131" t="s">
        <v>437</v>
      </c>
      <c r="B44" s="131"/>
      <c r="C44" s="30">
        <v>1370</v>
      </c>
    </row>
    <row r="45" spans="1:3" ht="18">
      <c r="A45" s="127" t="s">
        <v>438</v>
      </c>
      <c r="B45" s="127"/>
      <c r="C45" s="30">
        <v>330</v>
      </c>
    </row>
    <row r="46" spans="1:4" ht="18">
      <c r="A46" s="129" t="s">
        <v>439</v>
      </c>
      <c r="B46" s="129"/>
      <c r="C46" s="129"/>
      <c r="D46" s="30" t="s">
        <v>450</v>
      </c>
    </row>
    <row r="47" spans="1:5" ht="18">
      <c r="A47" s="128" t="s">
        <v>440</v>
      </c>
      <c r="B47" s="128"/>
      <c r="C47" s="128"/>
      <c r="D47" s="129" t="s">
        <v>211</v>
      </c>
      <c r="E47" s="129"/>
    </row>
    <row r="48" spans="1:5" ht="18">
      <c r="A48" s="130" t="s">
        <v>441</v>
      </c>
      <c r="B48" s="130"/>
      <c r="C48" s="130"/>
      <c r="D48" s="130"/>
      <c r="E48" s="43" t="s">
        <v>445</v>
      </c>
    </row>
    <row r="49" spans="1:3" ht="18">
      <c r="A49" s="30" t="s">
        <v>227</v>
      </c>
      <c r="B49" s="129" t="s">
        <v>228</v>
      </c>
      <c r="C49" s="129"/>
    </row>
    <row r="50" spans="1:2" ht="18">
      <c r="A50" s="30" t="s">
        <v>234</v>
      </c>
      <c r="B50" s="30">
        <v>102</v>
      </c>
    </row>
    <row r="51" spans="1:2" ht="18">
      <c r="A51" s="30" t="s">
        <v>236</v>
      </c>
      <c r="B51" s="30">
        <v>115.5</v>
      </c>
    </row>
    <row r="52" spans="1:2" ht="18">
      <c r="A52" s="30" t="s">
        <v>235</v>
      </c>
      <c r="B52" s="30">
        <v>210</v>
      </c>
    </row>
    <row r="53" spans="1:2" ht="18">
      <c r="A53" s="30" t="s">
        <v>237</v>
      </c>
      <c r="B53" s="30">
        <v>475</v>
      </c>
    </row>
    <row r="54" spans="1:3" ht="18">
      <c r="A54" s="129" t="s">
        <v>238</v>
      </c>
      <c r="B54" s="129"/>
      <c r="C54" s="30" t="s">
        <v>7</v>
      </c>
    </row>
    <row r="55" spans="1:3" ht="18">
      <c r="A55" s="129" t="s">
        <v>239</v>
      </c>
      <c r="B55" s="129"/>
      <c r="C55" s="30">
        <v>80</v>
      </c>
    </row>
    <row r="56" spans="1:3" ht="18">
      <c r="A56" s="129" t="s">
        <v>240</v>
      </c>
      <c r="B56" s="129"/>
      <c r="C56" s="30">
        <v>197</v>
      </c>
    </row>
    <row r="57" spans="1:3" ht="18">
      <c r="A57" s="129" t="s">
        <v>243</v>
      </c>
      <c r="B57" s="129"/>
      <c r="C57" s="30">
        <v>4</v>
      </c>
    </row>
    <row r="58" spans="1:3" ht="18">
      <c r="A58" s="129" t="s">
        <v>244</v>
      </c>
      <c r="B58" s="129"/>
      <c r="C58" s="30">
        <v>10</v>
      </c>
    </row>
    <row r="59" spans="1:4" ht="18">
      <c r="A59" s="129" t="s">
        <v>246</v>
      </c>
      <c r="B59" s="129"/>
      <c r="C59" s="129"/>
      <c r="D59" s="30">
        <v>340</v>
      </c>
    </row>
    <row r="60" spans="1:3" ht="18">
      <c r="A60" s="129" t="s">
        <v>261</v>
      </c>
      <c r="B60" s="129"/>
      <c r="C60" s="30">
        <v>55</v>
      </c>
    </row>
    <row r="61" spans="1:2" ht="18">
      <c r="A61" s="30" t="s">
        <v>258</v>
      </c>
      <c r="B61" s="30">
        <v>4</v>
      </c>
    </row>
    <row r="62" spans="1:3" ht="18">
      <c r="A62" s="129" t="s">
        <v>260</v>
      </c>
      <c r="B62" s="129"/>
      <c r="C62" s="30">
        <v>103</v>
      </c>
    </row>
    <row r="63" spans="1:2" ht="18">
      <c r="A63" s="30" t="s">
        <v>259</v>
      </c>
      <c r="B63" s="30">
        <v>35</v>
      </c>
    </row>
    <row r="64" spans="1:4" ht="18">
      <c r="A64" s="129" t="s">
        <v>270</v>
      </c>
      <c r="B64" s="129"/>
      <c r="C64" s="129"/>
      <c r="D64" s="30">
        <v>148</v>
      </c>
    </row>
    <row r="65" spans="1:4" ht="18">
      <c r="A65" s="129" t="s">
        <v>271</v>
      </c>
      <c r="B65" s="129"/>
      <c r="C65" s="129" t="s">
        <v>265</v>
      </c>
      <c r="D65" s="129"/>
    </row>
    <row r="66" spans="1:4" ht="18">
      <c r="A66" s="129" t="s">
        <v>272</v>
      </c>
      <c r="B66" s="129"/>
      <c r="C66" s="129" t="s">
        <v>265</v>
      </c>
      <c r="D66" s="129"/>
    </row>
    <row r="67" spans="1:2" ht="18">
      <c r="A67" s="30" t="s">
        <v>263</v>
      </c>
      <c r="B67" s="30">
        <v>40</v>
      </c>
    </row>
    <row r="68" spans="1:3" ht="18">
      <c r="A68" s="129" t="s">
        <v>273</v>
      </c>
      <c r="B68" s="129"/>
      <c r="C68" s="30">
        <v>1186</v>
      </c>
    </row>
    <row r="69" spans="1:3" ht="18">
      <c r="A69" s="30" t="s">
        <v>274</v>
      </c>
      <c r="C69" s="30">
        <v>1</v>
      </c>
    </row>
    <row r="70" spans="1:7" ht="18">
      <c r="A70" s="129" t="s">
        <v>275</v>
      </c>
      <c r="B70" s="129"/>
      <c r="C70" s="129" t="s">
        <v>444</v>
      </c>
      <c r="D70" s="129"/>
      <c r="E70" s="129"/>
      <c r="F70" s="129"/>
      <c r="G70" s="129"/>
    </row>
    <row r="71" spans="1:3" ht="18">
      <c r="A71" s="129" t="s">
        <v>276</v>
      </c>
      <c r="B71" s="129"/>
      <c r="C71" s="30" t="s">
        <v>280</v>
      </c>
    </row>
    <row r="72" spans="1:3" ht="18">
      <c r="A72" s="30" t="s">
        <v>277</v>
      </c>
      <c r="B72" s="129" t="str">
        <f>IF(C71=Sheet1!AL2,Sheet1!AM2,IF(INPUT!C71=Sheet1!AL3,Sheet1!AM3,IF(C71=Sheet1!AL4,Sheet1!AM4,IF(INPUT!C71=Sheet1!AL5,Sheet1!AM5,IF(INPUT!C71=Sheet1!AL6,Sheet1!AM6,IF(INPUT!C71=Sheet1!AL7,Sheet1!AM7))))))</f>
        <v>77*15*15</v>
      </c>
      <c r="C72" s="129"/>
    </row>
    <row r="73" spans="1:2" ht="18">
      <c r="A73" s="30" t="s">
        <v>290</v>
      </c>
      <c r="B73" s="30">
        <v>13</v>
      </c>
    </row>
    <row r="74" spans="1:2" ht="18">
      <c r="A74" s="30" t="s">
        <v>291</v>
      </c>
      <c r="B74" s="30">
        <v>50</v>
      </c>
    </row>
    <row r="75" spans="1:3" ht="18">
      <c r="A75" s="129" t="s">
        <v>292</v>
      </c>
      <c r="B75" s="129"/>
      <c r="C75" s="30">
        <v>50</v>
      </c>
    </row>
    <row r="76" spans="1:2" ht="18">
      <c r="A76" s="30" t="s">
        <v>293</v>
      </c>
      <c r="B76" s="30">
        <f>((B73*B74)+C75)</f>
        <v>700</v>
      </c>
    </row>
    <row r="77" spans="1:3" ht="18">
      <c r="A77" s="30" t="s">
        <v>300</v>
      </c>
      <c r="B77" s="129" t="s">
        <v>295</v>
      </c>
      <c r="C77" s="129"/>
    </row>
    <row r="78" spans="1:3" ht="18">
      <c r="A78" s="129" t="s">
        <v>303</v>
      </c>
      <c r="B78" s="129"/>
      <c r="C78" s="30" t="s">
        <v>310</v>
      </c>
    </row>
    <row r="79" spans="1:4" ht="18">
      <c r="A79" s="129" t="s">
        <v>304</v>
      </c>
      <c r="B79" s="129"/>
      <c r="C79" s="30" t="s">
        <v>306</v>
      </c>
      <c r="D79" s="44" t="str">
        <f>IF(C79="T9","70*65",IF(C79="T16","90*75"))</f>
        <v>70*65</v>
      </c>
    </row>
    <row r="80" spans="1:4" ht="18">
      <c r="A80" s="129" t="s">
        <v>305</v>
      </c>
      <c r="B80" s="129"/>
      <c r="C80" s="30" t="s">
        <v>313</v>
      </c>
      <c r="D80" s="44" t="str">
        <f>IF(C80="T9","70*65",IF(C80="T5","50*50"))</f>
        <v>50*50</v>
      </c>
    </row>
    <row r="81" spans="1:5" ht="18">
      <c r="A81" s="133" t="s">
        <v>123</v>
      </c>
      <c r="B81" s="127"/>
      <c r="C81" s="127"/>
      <c r="D81" s="127"/>
      <c r="E81" s="30">
        <v>220</v>
      </c>
    </row>
    <row r="82" spans="1:5" ht="18">
      <c r="A82" s="133" t="s">
        <v>314</v>
      </c>
      <c r="B82" s="127"/>
      <c r="C82" s="127"/>
      <c r="D82" s="127"/>
      <c r="E82" s="30">
        <v>220</v>
      </c>
    </row>
    <row r="83" spans="1:5" ht="18">
      <c r="A83" s="30" t="s">
        <v>320</v>
      </c>
      <c r="B83" s="134" t="s">
        <v>339</v>
      </c>
      <c r="C83" s="134"/>
      <c r="D83" s="134"/>
      <c r="E83" s="134"/>
    </row>
    <row r="84" spans="1:6" ht="18">
      <c r="A84" s="129" t="s">
        <v>321</v>
      </c>
      <c r="B84" s="129"/>
      <c r="C84" s="129" t="s">
        <v>451</v>
      </c>
      <c r="D84" s="129"/>
      <c r="E84" s="129"/>
      <c r="F84" s="129"/>
    </row>
    <row r="85" spans="1:6" ht="18">
      <c r="A85" s="129" t="s">
        <v>322</v>
      </c>
      <c r="B85" s="129"/>
      <c r="C85" s="129" t="s">
        <v>391</v>
      </c>
      <c r="D85" s="129"/>
      <c r="E85" s="129"/>
      <c r="F85" s="129"/>
    </row>
    <row r="86" spans="1:5" ht="18">
      <c r="A86" s="128" t="s">
        <v>425</v>
      </c>
      <c r="B86" s="128"/>
      <c r="C86" s="129">
        <v>2892770</v>
      </c>
      <c r="D86" s="129"/>
      <c r="E86" s="129"/>
    </row>
    <row r="87" spans="1:4" ht="18">
      <c r="A87" s="129" t="s">
        <v>412</v>
      </c>
      <c r="B87" s="129"/>
      <c r="C87" s="129" t="s">
        <v>452</v>
      </c>
      <c r="D87" s="129"/>
    </row>
    <row r="88" spans="1:4" ht="18">
      <c r="A88" s="129" t="s">
        <v>413</v>
      </c>
      <c r="B88" s="129"/>
      <c r="C88" s="129" t="s">
        <v>415</v>
      </c>
      <c r="D88" s="129"/>
    </row>
    <row r="89" spans="1:6" ht="18">
      <c r="A89" s="129" t="s">
        <v>423</v>
      </c>
      <c r="B89" s="129"/>
      <c r="C89" s="129"/>
      <c r="D89" s="129" t="s">
        <v>444</v>
      </c>
      <c r="E89" s="129"/>
      <c r="F89" s="129"/>
    </row>
    <row r="90" spans="1:7" ht="18">
      <c r="A90" s="30" t="s">
        <v>425</v>
      </c>
      <c r="C90" s="129" t="s">
        <v>444</v>
      </c>
      <c r="D90" s="129"/>
      <c r="E90" s="49"/>
      <c r="F90" s="49"/>
      <c r="G90" s="49"/>
    </row>
    <row r="91" spans="1:3" ht="18">
      <c r="A91" s="131" t="s">
        <v>426</v>
      </c>
      <c r="B91" s="131"/>
      <c r="C91" s="30" t="s">
        <v>444</v>
      </c>
    </row>
    <row r="92" spans="1:7" ht="18">
      <c r="A92" s="129" t="s">
        <v>424</v>
      </c>
      <c r="B92" s="129"/>
      <c r="C92" s="129"/>
      <c r="D92" s="129"/>
      <c r="E92" s="134" t="s">
        <v>444</v>
      </c>
      <c r="F92" s="134"/>
      <c r="G92" s="134"/>
    </row>
    <row r="93" spans="1:4" ht="18">
      <c r="A93" s="49" t="s">
        <v>425</v>
      </c>
      <c r="C93" s="129" t="s">
        <v>444</v>
      </c>
      <c r="D93" s="129"/>
    </row>
    <row r="94" spans="1:3" ht="18">
      <c r="A94" s="129" t="s">
        <v>181</v>
      </c>
      <c r="B94" s="129"/>
      <c r="C94" s="30" t="s">
        <v>444</v>
      </c>
    </row>
    <row r="95" spans="1:8" ht="18">
      <c r="A95" s="130" t="s">
        <v>422</v>
      </c>
      <c r="B95" s="130"/>
      <c r="C95" s="130"/>
      <c r="D95" s="130"/>
      <c r="E95" s="129" t="s">
        <v>444</v>
      </c>
      <c r="F95" s="129"/>
      <c r="G95" s="129"/>
      <c r="H95" s="129"/>
    </row>
    <row r="96" spans="1:5" ht="18">
      <c r="A96" s="129" t="s">
        <v>435</v>
      </c>
      <c r="B96" s="129"/>
      <c r="C96" s="132"/>
      <c r="D96" s="132"/>
      <c r="E96" s="132"/>
    </row>
  </sheetData>
  <sheetProtection/>
  <mergeCells count="99">
    <mergeCell ref="A96:B96"/>
    <mergeCell ref="C96:E96"/>
    <mergeCell ref="C90:D90"/>
    <mergeCell ref="E95:H95"/>
    <mergeCell ref="A87:B87"/>
    <mergeCell ref="C87:D87"/>
    <mergeCell ref="A88:B88"/>
    <mergeCell ref="C88:D88"/>
    <mergeCell ref="A89:C89"/>
    <mergeCell ref="D89:F89"/>
    <mergeCell ref="A92:D92"/>
    <mergeCell ref="A91:B91"/>
    <mergeCell ref="A94:B94"/>
    <mergeCell ref="A95:D95"/>
    <mergeCell ref="E92:G92"/>
    <mergeCell ref="C93:D93"/>
    <mergeCell ref="A86:B86"/>
    <mergeCell ref="C86:E86"/>
    <mergeCell ref="A84:B84"/>
    <mergeCell ref="A85:B85"/>
    <mergeCell ref="B83:E83"/>
    <mergeCell ref="C84:F84"/>
    <mergeCell ref="C85:F85"/>
    <mergeCell ref="A79:B79"/>
    <mergeCell ref="A80:B80"/>
    <mergeCell ref="A81:D81"/>
    <mergeCell ref="A82:D82"/>
    <mergeCell ref="A71:B71"/>
    <mergeCell ref="B72:C72"/>
    <mergeCell ref="A75:B75"/>
    <mergeCell ref="B77:C77"/>
    <mergeCell ref="A78:B78"/>
    <mergeCell ref="A66:B66"/>
    <mergeCell ref="A68:B68"/>
    <mergeCell ref="C65:D65"/>
    <mergeCell ref="C66:D66"/>
    <mergeCell ref="A70:B70"/>
    <mergeCell ref="C70:G70"/>
    <mergeCell ref="A60:B60"/>
    <mergeCell ref="A62:B62"/>
    <mergeCell ref="A64:C64"/>
    <mergeCell ref="A46:C46"/>
    <mergeCell ref="A65:B65"/>
    <mergeCell ref="A59:C59"/>
    <mergeCell ref="B49:C49"/>
    <mergeCell ref="A54:B54"/>
    <mergeCell ref="A55:B55"/>
    <mergeCell ref="A56:B56"/>
    <mergeCell ref="A57:B57"/>
    <mergeCell ref="A58:B58"/>
    <mergeCell ref="A14:B14"/>
    <mergeCell ref="C13:E13"/>
    <mergeCell ref="C14:D14"/>
    <mergeCell ref="B7:J7"/>
    <mergeCell ref="B8:I8"/>
    <mergeCell ref="A11:B11"/>
    <mergeCell ref="A12:B12"/>
    <mergeCell ref="A13:B13"/>
    <mergeCell ref="A15:D15"/>
    <mergeCell ref="E15:S15"/>
    <mergeCell ref="A16:B16"/>
    <mergeCell ref="A17:B17"/>
    <mergeCell ref="C17:D17"/>
    <mergeCell ref="C16:D16"/>
    <mergeCell ref="D26:G26"/>
    <mergeCell ref="D27:G27"/>
    <mergeCell ref="A18:B18"/>
    <mergeCell ref="C18:E18"/>
    <mergeCell ref="A20:B20"/>
    <mergeCell ref="A21:B21"/>
    <mergeCell ref="C21:D21"/>
    <mergeCell ref="C20:E20"/>
    <mergeCell ref="A23:B23"/>
    <mergeCell ref="A24:B24"/>
    <mergeCell ref="A25:B25"/>
    <mergeCell ref="A26:C26"/>
    <mergeCell ref="A27:C27"/>
    <mergeCell ref="E36:G36"/>
    <mergeCell ref="A28:B28"/>
    <mergeCell ref="A29:B29"/>
    <mergeCell ref="A30:B30"/>
    <mergeCell ref="A31:B31"/>
    <mergeCell ref="A32:B32"/>
    <mergeCell ref="A33:B33"/>
    <mergeCell ref="C32:D32"/>
    <mergeCell ref="C33:D33"/>
    <mergeCell ref="A34:C34"/>
    <mergeCell ref="A35:C35"/>
    <mergeCell ref="A36:D36"/>
    <mergeCell ref="A45:B45"/>
    <mergeCell ref="A47:C47"/>
    <mergeCell ref="D47:E47"/>
    <mergeCell ref="A48:D48"/>
    <mergeCell ref="A37:C37"/>
    <mergeCell ref="D37:E37"/>
    <mergeCell ref="A39:B39"/>
    <mergeCell ref="A40:B40"/>
    <mergeCell ref="A44:B44"/>
    <mergeCell ref="C39:D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GridLines="0" rightToLeft="1" zoomScalePageLayoutView="0" workbookViewId="0" topLeftCell="A1">
      <selection activeCell="F2" sqref="F2"/>
    </sheetView>
  </sheetViews>
  <sheetFormatPr defaultColWidth="9.140625" defaultRowHeight="15"/>
  <cols>
    <col min="1" max="1" width="14.140625" style="75" customWidth="1"/>
    <col min="2" max="2" width="14.7109375" style="38" customWidth="1"/>
    <col min="3" max="3" width="15.28125" style="38" customWidth="1"/>
    <col min="4" max="4" width="19.421875" style="38" customWidth="1"/>
    <col min="5" max="5" width="13.57421875" style="38" customWidth="1"/>
    <col min="6" max="6" width="11.28125" style="38" customWidth="1"/>
    <col min="7" max="7" width="21.57421875" style="70" customWidth="1"/>
    <col min="8" max="16384" width="9.140625" style="34" customWidth="1"/>
  </cols>
  <sheetData>
    <row r="1" spans="1:7" ht="18" customHeight="1" thickBot="1">
      <c r="A1" s="145"/>
      <c r="B1" s="146"/>
      <c r="C1" s="151" t="s">
        <v>137</v>
      </c>
      <c r="D1" s="152"/>
      <c r="E1" s="153"/>
      <c r="F1" s="66" t="s">
        <v>141</v>
      </c>
      <c r="G1" s="67" t="s">
        <v>142</v>
      </c>
    </row>
    <row r="2" spans="1:7" ht="18" customHeight="1" thickBot="1">
      <c r="A2" s="147"/>
      <c r="B2" s="148"/>
      <c r="C2" s="154"/>
      <c r="D2" s="155"/>
      <c r="E2" s="156"/>
      <c r="F2" s="126" t="s">
        <v>143</v>
      </c>
      <c r="G2" s="67" t="s">
        <v>144</v>
      </c>
    </row>
    <row r="3" spans="1:7" ht="18" customHeight="1" thickBot="1">
      <c r="A3" s="149"/>
      <c r="B3" s="150"/>
      <c r="C3" s="157"/>
      <c r="D3" s="158"/>
      <c r="E3" s="159"/>
      <c r="F3" s="66" t="s">
        <v>52</v>
      </c>
      <c r="G3" s="67">
        <f>CONCATENATE(INPUT!C96)</f>
      </c>
    </row>
    <row r="4" spans="1:7" ht="21.75" customHeight="1">
      <c r="A4" s="160" t="s">
        <v>53</v>
      </c>
      <c r="B4" s="161"/>
      <c r="C4" s="161"/>
      <c r="D4" s="161"/>
      <c r="E4" s="161"/>
      <c r="F4" s="161"/>
      <c r="G4" s="162"/>
    </row>
    <row r="5" spans="1:7" ht="21.75" customHeight="1">
      <c r="A5" s="60" t="s">
        <v>54</v>
      </c>
      <c r="B5" s="4" t="s">
        <v>145</v>
      </c>
      <c r="C5" s="61" t="s">
        <v>55</v>
      </c>
      <c r="D5" s="5" t="str">
        <f>CONCATENATE(INPUT!B1,"","کیلوگرم")</f>
        <v>450کیلوگرم</v>
      </c>
      <c r="E5" s="61" t="str">
        <f>CONCATENATE(INPUT!B2,"","نفر")</f>
        <v>6نفر</v>
      </c>
      <c r="F5" s="6" t="s">
        <v>56</v>
      </c>
      <c r="G5" s="7" t="str">
        <f>CONCATENATE(INPUT!B3)</f>
        <v>12.8</v>
      </c>
    </row>
    <row r="6" spans="1:7" ht="12" customHeight="1">
      <c r="A6" s="60" t="s">
        <v>57</v>
      </c>
      <c r="B6" s="8" t="str">
        <f>CONCATENATE(INPUT!B4,"","m/s")</f>
        <v>0/25m/s</v>
      </c>
      <c r="C6" s="74" t="s">
        <v>58</v>
      </c>
      <c r="D6" s="9" t="str">
        <f>CONCATENATE(INPUT!B5,"","m/s")</f>
        <v>1m/s</v>
      </c>
      <c r="E6" s="61" t="s">
        <v>59</v>
      </c>
      <c r="F6" s="163" t="str">
        <f>CONCATENATE(INPUT!B6)</f>
        <v>6</v>
      </c>
      <c r="G6" s="164"/>
    </row>
    <row r="7" spans="1:7" ht="21.75" customHeight="1">
      <c r="A7" s="60" t="s">
        <v>60</v>
      </c>
      <c r="B7" s="163">
        <f>CONCATENATE(INPUT!B7)</f>
      </c>
      <c r="C7" s="163"/>
      <c r="D7" s="163"/>
      <c r="E7" s="163"/>
      <c r="F7" s="163"/>
      <c r="G7" s="164"/>
    </row>
    <row r="8" spans="1:7" ht="21.75" customHeight="1">
      <c r="A8" s="60" t="s">
        <v>61</v>
      </c>
      <c r="B8" s="163">
        <f>CONCATENATE(INPUT!B8)</f>
      </c>
      <c r="C8" s="163"/>
      <c r="D8" s="163"/>
      <c r="E8" s="163"/>
      <c r="F8" s="163"/>
      <c r="G8" s="164"/>
    </row>
    <row r="9" spans="1:7" ht="17.25" customHeight="1">
      <c r="A9" s="168" t="s">
        <v>62</v>
      </c>
      <c r="B9" s="169"/>
      <c r="C9" s="169"/>
      <c r="D9" s="169"/>
      <c r="E9" s="169"/>
      <c r="F9" s="169"/>
      <c r="G9" s="170"/>
    </row>
    <row r="10" spans="1:7" ht="12.75" customHeight="1">
      <c r="A10" s="60" t="s">
        <v>63</v>
      </c>
      <c r="B10" s="61" t="str">
        <f>CONCATENATE(INPUT!B9)</f>
        <v>لولایی</v>
      </c>
      <c r="C10" s="61" t="s">
        <v>64</v>
      </c>
      <c r="D10" s="61" t="str">
        <f>CONCATENATE(INPUT!B10,"","cm")</f>
        <v>80cm</v>
      </c>
      <c r="E10" s="61" t="s">
        <v>65</v>
      </c>
      <c r="F10" s="61" t="str">
        <f>CONCATENATE(INPUT!C11,"","cm")</f>
        <v>197cm</v>
      </c>
      <c r="G10" s="65"/>
    </row>
    <row r="11" spans="1:7" ht="29.25" customHeight="1">
      <c r="A11" s="60" t="s">
        <v>66</v>
      </c>
      <c r="B11" s="61" t="str">
        <f>CONCATENATE(INPUT!C12)</f>
        <v>الکترومکانیکی</v>
      </c>
      <c r="C11" s="61" t="s">
        <v>67</v>
      </c>
      <c r="D11" s="61" t="str">
        <f>CONCATENATE(INPUT!C13)</f>
        <v>FALSE</v>
      </c>
      <c r="E11" s="61" t="s">
        <v>68</v>
      </c>
      <c r="F11" s="61" t="str">
        <f>CONCATENATE(INPUT!C14)</f>
        <v>ایستا صنعت فردا</v>
      </c>
      <c r="G11" s="65"/>
    </row>
    <row r="12" spans="1:7" ht="18">
      <c r="A12" s="165" t="s">
        <v>69</v>
      </c>
      <c r="B12" s="163"/>
      <c r="C12" s="163"/>
      <c r="D12" s="166" t="str">
        <f>CONCATENATE(INPUT!E15)</f>
        <v>35204-35202-35219-35224-35209-35230</v>
      </c>
      <c r="E12" s="166"/>
      <c r="F12" s="166"/>
      <c r="G12" s="167"/>
    </row>
    <row r="13" spans="1:7" ht="17.25" customHeight="1">
      <c r="A13" s="95" t="s">
        <v>70</v>
      </c>
      <c r="B13" s="62"/>
      <c r="C13" s="62"/>
      <c r="D13" s="62"/>
      <c r="E13" s="62"/>
      <c r="F13" s="62"/>
      <c r="G13" s="63"/>
    </row>
    <row r="14" spans="1:7" ht="15" customHeight="1">
      <c r="A14" s="51" t="s">
        <v>67</v>
      </c>
      <c r="B14" s="57" t="str">
        <f>CONCATENATE(INPUT!C16)</f>
        <v>ابراهیم نادری وند</v>
      </c>
      <c r="C14" s="57" t="s">
        <v>68</v>
      </c>
      <c r="D14" s="57" t="str">
        <f>CONCATENATE(INPUT!C17)</f>
        <v>آرمیتاز</v>
      </c>
      <c r="E14" s="57" t="s">
        <v>71</v>
      </c>
      <c r="F14" s="57" t="str">
        <f>CONCATENATE(INPUT!C18)</f>
        <v>272362</v>
      </c>
      <c r="G14" s="53"/>
    </row>
    <row r="15" spans="1:7" ht="21.75" customHeight="1">
      <c r="A15" s="51" t="s">
        <v>72</v>
      </c>
      <c r="B15" s="57"/>
      <c r="C15" s="11" t="str">
        <f>CONCATENATE(INPUT!C19,"","m/s")</f>
        <v>1.2m/s</v>
      </c>
      <c r="D15" s="11"/>
      <c r="E15" s="11"/>
      <c r="F15" s="11"/>
      <c r="G15" s="17"/>
    </row>
    <row r="16" spans="1:7" ht="21.75" customHeight="1">
      <c r="A16" s="95" t="s">
        <v>73</v>
      </c>
      <c r="B16" s="96"/>
      <c r="C16" s="62"/>
      <c r="D16" s="62"/>
      <c r="E16" s="62"/>
      <c r="F16" s="62"/>
      <c r="G16" s="63"/>
    </row>
    <row r="17" spans="1:8" ht="18">
      <c r="A17" s="51" t="s">
        <v>67</v>
      </c>
      <c r="B17" s="57" t="str">
        <f>CONCATENATE(INPUT!C20)</f>
        <v>ابراهیم نادری وند</v>
      </c>
      <c r="C17" s="57"/>
      <c r="D17" s="57"/>
      <c r="E17" s="90"/>
      <c r="F17" s="90"/>
      <c r="G17" s="68"/>
      <c r="H17" s="35"/>
    </row>
    <row r="18" spans="1:7" ht="21" customHeight="1">
      <c r="A18" s="51" t="s">
        <v>68</v>
      </c>
      <c r="B18" s="57" t="str">
        <f>CONCATENATE(INPUT!C21)</f>
        <v>آسان شایان</v>
      </c>
      <c r="C18" s="57" t="s">
        <v>74</v>
      </c>
      <c r="D18" s="57" t="s">
        <v>163</v>
      </c>
      <c r="E18" s="36" t="s">
        <v>75</v>
      </c>
      <c r="F18" s="36" t="str">
        <f>CONCATENATE(INPUT!B22,"","Kg")</f>
        <v>700-1200Kg</v>
      </c>
      <c r="G18" s="69"/>
    </row>
    <row r="19" spans="1:8" ht="20.25" customHeight="1">
      <c r="A19" s="51" t="s">
        <v>76</v>
      </c>
      <c r="B19" s="11" t="str">
        <f>CONCATENATE(INPUT!C23,"","m/s")</f>
        <v>1.3m/s</v>
      </c>
      <c r="C19" s="57" t="s">
        <v>77</v>
      </c>
      <c r="D19" s="57" t="str">
        <f>CONCATENATE(INPUT!C24)</f>
        <v>33933</v>
      </c>
      <c r="E19" s="142" t="s">
        <v>78</v>
      </c>
      <c r="F19" s="142"/>
      <c r="G19" s="72" t="str">
        <f>CONCATENATE(INPUT!C25)</f>
        <v>پایین</v>
      </c>
      <c r="H19" s="71"/>
    </row>
    <row r="20" spans="1:8" ht="19.5" customHeight="1">
      <c r="A20" s="93" t="s">
        <v>79</v>
      </c>
      <c r="B20" s="98"/>
      <c r="C20" s="62"/>
      <c r="D20" s="62"/>
      <c r="E20" s="62"/>
      <c r="F20" s="62"/>
      <c r="G20" s="63"/>
      <c r="H20" s="36"/>
    </row>
    <row r="21" spans="1:7" ht="19.5" customHeight="1">
      <c r="A21" s="23" t="s">
        <v>80</v>
      </c>
      <c r="B21" s="127" t="s">
        <v>81</v>
      </c>
      <c r="C21" s="127"/>
      <c r="D21" s="128" t="str">
        <f>CONCATENATE(INPUT!D26)</f>
        <v>ایستا صنعت ایلیا</v>
      </c>
      <c r="E21" s="128"/>
      <c r="F21" s="57" t="s">
        <v>82</v>
      </c>
      <c r="G21" s="53" t="str">
        <f>CONCATENATE(INPUT!C28)</f>
        <v>PU</v>
      </c>
    </row>
    <row r="22" spans="1:7" ht="27.75" customHeight="1">
      <c r="A22" s="51" t="s">
        <v>83</v>
      </c>
      <c r="B22" s="59" t="str">
        <f>CONCATENATE(INPUT!C30)</f>
        <v>1</v>
      </c>
      <c r="C22" s="57" t="s">
        <v>84</v>
      </c>
      <c r="D22" s="11" t="str">
        <f>CONCATENATE(INPUT!C32,"","Kg")</f>
        <v>400-1300Kg</v>
      </c>
      <c r="E22" s="125" t="s">
        <v>85</v>
      </c>
      <c r="F22" s="128" t="str">
        <f>CONCATENATE(INPUT!D34)</f>
        <v>13858</v>
      </c>
      <c r="G22" s="135"/>
    </row>
    <row r="23" spans="1:7" ht="17.25" customHeight="1">
      <c r="A23" s="23" t="s">
        <v>86</v>
      </c>
      <c r="B23" s="127" t="s">
        <v>81</v>
      </c>
      <c r="C23" s="127"/>
      <c r="D23" s="128" t="str">
        <f>CONCATENATE(INPUT!D27)</f>
        <v>ایستا صنعت ایلیا</v>
      </c>
      <c r="E23" s="128"/>
      <c r="F23" s="57" t="s">
        <v>82</v>
      </c>
      <c r="G23" s="53" t="str">
        <f>CONCATENATE(INPUT!C29)</f>
        <v>PU</v>
      </c>
    </row>
    <row r="24" spans="1:7" ht="17.25" customHeight="1">
      <c r="A24" s="51" t="s">
        <v>83</v>
      </c>
      <c r="B24" s="59" t="str">
        <f>CONCATENATE(INPUT!C31)</f>
        <v>1</v>
      </c>
      <c r="C24" s="57" t="s">
        <v>84</v>
      </c>
      <c r="D24" s="11" t="str">
        <f>CONCATENATE(INPUT!C33,"","Kg")</f>
        <v>400-1300Kg</v>
      </c>
      <c r="E24" s="122" t="s">
        <v>85</v>
      </c>
      <c r="F24" s="128" t="str">
        <f>CONCATENATE(INPUT!D35)</f>
        <v>13851</v>
      </c>
      <c r="G24" s="135"/>
    </row>
    <row r="25" spans="3:7" ht="20.25" customHeight="1">
      <c r="C25" s="16"/>
      <c r="D25" s="16"/>
      <c r="E25" s="16"/>
      <c r="F25" s="16"/>
      <c r="G25" s="15"/>
    </row>
    <row r="26" spans="1:9" ht="22.5">
      <c r="A26" s="94" t="s">
        <v>87</v>
      </c>
      <c r="B26" s="97"/>
      <c r="C26" s="62"/>
      <c r="D26" s="62"/>
      <c r="E26" s="62"/>
      <c r="F26" s="62"/>
      <c r="G26" s="63"/>
      <c r="I26" s="37"/>
    </row>
    <row r="27" spans="1:7" ht="45.75" customHeight="1">
      <c r="A27" s="104" t="s">
        <v>88</v>
      </c>
      <c r="B27" s="14" t="str">
        <f>CONCATENATE(INPUT!E36)</f>
        <v>BEHRAN</v>
      </c>
      <c r="C27" s="13" t="s">
        <v>71</v>
      </c>
      <c r="D27" s="80" t="str">
        <f>CONCATENATE(INPUT!D37)</f>
        <v>73539</v>
      </c>
      <c r="E27" s="57" t="s">
        <v>89</v>
      </c>
      <c r="F27" s="80" t="str">
        <f>CONCATENATE(INPUT!B38)</f>
        <v>V140M</v>
      </c>
      <c r="G27" s="53"/>
    </row>
    <row r="28" spans="1:7" ht="18">
      <c r="A28" s="51" t="s">
        <v>68</v>
      </c>
      <c r="B28" s="14">
        <f>CONCATENATE(INPUT!C39)</f>
      </c>
      <c r="C28" s="57" t="s">
        <v>90</v>
      </c>
      <c r="D28" s="80" t="str">
        <f>CONCATENATE(INPUT!C40)</f>
        <v>180</v>
      </c>
      <c r="E28" s="57" t="s">
        <v>91</v>
      </c>
      <c r="F28" s="12" t="str">
        <f>CONCATENATE(INPUT!B41,"","KW")</f>
        <v>6.1KW</v>
      </c>
      <c r="G28" s="53"/>
    </row>
    <row r="29" spans="1:8" ht="18">
      <c r="A29" s="51" t="s">
        <v>92</v>
      </c>
      <c r="B29" s="11" t="str">
        <f>CONCATENATE(INPUT!B42,"","V")</f>
        <v>380V</v>
      </c>
      <c r="C29" s="57" t="s">
        <v>93</v>
      </c>
      <c r="D29" s="11" t="str">
        <f>CONCATENATE(INPUT!B43,"","A")</f>
        <v>14A</v>
      </c>
      <c r="E29" s="140" t="s">
        <v>224</v>
      </c>
      <c r="F29" s="140"/>
      <c r="G29" s="17" t="str">
        <f>CONCATENATE(INPUT!C44,"","rpm")</f>
        <v>1370rpm</v>
      </c>
      <c r="H29" s="39"/>
    </row>
    <row r="30" spans="1:7" ht="21.75" customHeight="1">
      <c r="A30" s="133" t="s">
        <v>94</v>
      </c>
      <c r="B30" s="127"/>
      <c r="C30" s="11" t="str">
        <f>CONCATENATE(INPUT!C45,"","rpm")</f>
        <v>330rpm</v>
      </c>
      <c r="D30" s="144" t="s">
        <v>207</v>
      </c>
      <c r="E30" s="144"/>
      <c r="F30" s="11" t="str">
        <f>CONCATENATE(INPUT!D46)</f>
        <v>BL-5004-R4</v>
      </c>
      <c r="G30" s="17"/>
    </row>
    <row r="31" spans="1:12" ht="37.5" customHeight="1">
      <c r="A31" s="33" t="s">
        <v>95</v>
      </c>
      <c r="B31" s="14" t="str">
        <f>CONCATENATE(INPUT!D47)</f>
        <v>BEHRAN</v>
      </c>
      <c r="C31" s="140" t="s">
        <v>226</v>
      </c>
      <c r="D31" s="140"/>
      <c r="E31" s="91" t="str">
        <f>CONCATENATE(INPUT!E48)</f>
        <v>1به43</v>
      </c>
      <c r="F31" s="57" t="s">
        <v>96</v>
      </c>
      <c r="G31" s="65" t="str">
        <f>CONCATENATE(INPUT!B49)</f>
        <v>الکترواصطکاکی</v>
      </c>
      <c r="L31" s="40"/>
    </row>
    <row r="32" spans="1:7" ht="22.5" customHeight="1">
      <c r="A32" s="94" t="s">
        <v>97</v>
      </c>
      <c r="B32" s="97"/>
      <c r="C32" s="62"/>
      <c r="D32" s="62"/>
      <c r="E32" s="62"/>
      <c r="F32" s="62"/>
      <c r="G32" s="63"/>
    </row>
    <row r="33" spans="1:7" ht="19.5" customHeight="1">
      <c r="A33" s="22" t="s">
        <v>230</v>
      </c>
      <c r="B33" s="57" t="s">
        <v>98</v>
      </c>
      <c r="C33" s="57" t="str">
        <f>CONCATENATE(INPUT!B50,"","cm")</f>
        <v>102cm</v>
      </c>
      <c r="D33" s="80" t="s">
        <v>99</v>
      </c>
      <c r="E33" s="11" t="str">
        <f>CONCATENATE(INPUT!B51,"","cm")</f>
        <v>115.5cm</v>
      </c>
      <c r="F33" s="78" t="s">
        <v>235</v>
      </c>
      <c r="G33" s="17" t="str">
        <f>CONCATENATE(INPUT!B52,"","cm")</f>
        <v>210cm</v>
      </c>
    </row>
    <row r="34" spans="1:7" ht="29.25" customHeight="1">
      <c r="A34" s="51" t="s">
        <v>100</v>
      </c>
      <c r="B34" s="11" t="str">
        <f>CONCATENATE(INPUT!B53,"","Kg")</f>
        <v>475Kg</v>
      </c>
      <c r="C34" s="57" t="s">
        <v>63</v>
      </c>
      <c r="D34" s="11" t="str">
        <f>CONCATENATE(INPUT!C54)</f>
        <v>کشویی</v>
      </c>
      <c r="E34" s="143" t="s">
        <v>231</v>
      </c>
      <c r="F34" s="143"/>
      <c r="G34" s="17" t="str">
        <f>CONCATENATE(INPUT!C55,"","cm")</f>
        <v>80cm</v>
      </c>
    </row>
    <row r="35" spans="1:7" ht="15.75" customHeight="1">
      <c r="A35" s="141" t="s">
        <v>136</v>
      </c>
      <c r="B35" s="142"/>
      <c r="C35" s="36" t="str">
        <f>CONCATENATE(INPUT!C56,"","cm")</f>
        <v>197cm</v>
      </c>
      <c r="D35" s="36"/>
      <c r="E35" s="36"/>
      <c r="F35" s="36"/>
      <c r="G35" s="17"/>
    </row>
    <row r="36" spans="1:7" ht="35.25" customHeight="1">
      <c r="A36" s="89" t="s">
        <v>101</v>
      </c>
      <c r="B36" s="97"/>
      <c r="C36" s="62"/>
      <c r="D36" s="62"/>
      <c r="E36" s="62"/>
      <c r="F36" s="62"/>
      <c r="G36" s="17"/>
    </row>
    <row r="37" spans="1:7" ht="33" customHeight="1">
      <c r="A37" s="58" t="s">
        <v>102</v>
      </c>
      <c r="B37" s="57" t="s">
        <v>241</v>
      </c>
      <c r="C37" s="122" t="s">
        <v>83</v>
      </c>
      <c r="D37" s="124" t="str">
        <f>CONCATENATE(INPUT!C57)</f>
        <v>4</v>
      </c>
      <c r="E37" s="59" t="s">
        <v>103</v>
      </c>
      <c r="F37" s="124" t="str">
        <f>CONCATENATE(INPUT!C58,"","mm")</f>
        <v>10mm</v>
      </c>
      <c r="G37" s="17"/>
    </row>
    <row r="38" spans="1:7" ht="33" customHeight="1">
      <c r="A38" s="58" t="s">
        <v>104</v>
      </c>
      <c r="B38" s="57" t="s">
        <v>245</v>
      </c>
      <c r="C38" s="123" t="s">
        <v>442</v>
      </c>
      <c r="D38" s="59" t="str">
        <f>CONCATENATE(INPUT!D59,"","gr/m")</f>
        <v>340gr/m</v>
      </c>
      <c r="E38" s="11"/>
      <c r="F38" s="11"/>
      <c r="G38" s="17"/>
    </row>
    <row r="39" spans="2:7" ht="33.75" customHeight="1">
      <c r="B39" s="81"/>
      <c r="C39" s="81"/>
      <c r="D39" s="82"/>
      <c r="E39" s="138" t="s">
        <v>232</v>
      </c>
      <c r="F39" s="138"/>
      <c r="G39" s="139"/>
    </row>
    <row r="40" spans="1:7" ht="63.75" customHeight="1" thickBot="1">
      <c r="A40" s="86"/>
      <c r="B40" s="87"/>
      <c r="C40" s="83"/>
      <c r="D40" s="87"/>
      <c r="E40" s="87"/>
      <c r="F40" s="84" t="s">
        <v>233</v>
      </c>
      <c r="G40" s="85"/>
    </row>
    <row r="41" spans="1:7" ht="21.75" customHeight="1">
      <c r="A41" s="64" t="s">
        <v>105</v>
      </c>
      <c r="B41" s="100"/>
      <c r="C41" s="100"/>
      <c r="D41" s="100"/>
      <c r="E41" s="100"/>
      <c r="F41" s="100"/>
      <c r="G41" s="101"/>
    </row>
    <row r="42" spans="1:8" ht="17.25" customHeight="1">
      <c r="A42" s="23" t="s">
        <v>106</v>
      </c>
      <c r="B42" s="24"/>
      <c r="C42" s="24"/>
      <c r="D42" s="24"/>
      <c r="E42" s="24"/>
      <c r="F42" s="24"/>
      <c r="G42" s="25"/>
      <c r="H42" s="39"/>
    </row>
    <row r="43" spans="1:7" ht="15">
      <c r="A43" s="51" t="s">
        <v>107</v>
      </c>
      <c r="B43" s="57" t="s">
        <v>256</v>
      </c>
      <c r="C43" s="57" t="s">
        <v>103</v>
      </c>
      <c r="D43" s="11" t="str">
        <f>CONCATENATE(INPUT!C60,"","cm")</f>
        <v>55cm</v>
      </c>
      <c r="E43" s="11" t="s">
        <v>247</v>
      </c>
      <c r="F43" s="11" t="str">
        <f>CONCATENATE(INPUT!B61)</f>
        <v>4</v>
      </c>
      <c r="G43" s="17"/>
    </row>
    <row r="44" spans="1:7" ht="24.75" customHeight="1">
      <c r="A44" s="58" t="s">
        <v>108</v>
      </c>
      <c r="B44" s="59"/>
      <c r="C44" s="57"/>
      <c r="D44" s="57" t="s">
        <v>248</v>
      </c>
      <c r="E44" s="81"/>
      <c r="F44" s="81"/>
      <c r="G44" s="53"/>
    </row>
    <row r="45" spans="1:7" ht="15.75" customHeight="1">
      <c r="A45" s="55" t="str">
        <f>CONCATENATE(INPUT!D64,"","deg")</f>
        <v>148deg</v>
      </c>
      <c r="B45" s="59" t="s">
        <v>434</v>
      </c>
      <c r="C45" s="59"/>
      <c r="D45" s="11" t="str">
        <f>CONCATENATE(INPUT!B63,"","deg")</f>
        <v>35deg</v>
      </c>
      <c r="E45" s="11" t="s">
        <v>433</v>
      </c>
      <c r="F45" s="11" t="str">
        <f>CONCATENATE(INPUT!C62,"","deg")</f>
        <v>103deg</v>
      </c>
      <c r="G45" s="17" t="s">
        <v>109</v>
      </c>
    </row>
    <row r="46" spans="1:7" ht="26.25" customHeight="1">
      <c r="A46" s="23" t="s">
        <v>110</v>
      </c>
      <c r="B46" s="36"/>
      <c r="C46" s="36"/>
      <c r="D46" s="36"/>
      <c r="E46" s="36"/>
      <c r="F46" s="36"/>
      <c r="G46" s="26"/>
    </row>
    <row r="47" spans="1:7" ht="18">
      <c r="A47" s="58" t="s">
        <v>102</v>
      </c>
      <c r="B47" s="121" t="str">
        <f>CONCATENATE(INPUT!C65)</f>
        <v>کایا صنعت ایرانیان</v>
      </c>
      <c r="C47" s="59" t="s">
        <v>138</v>
      </c>
      <c r="D47" s="59" t="str">
        <f>CONCATENATE(INPUT!C66)</f>
        <v>کایا صنعت ایرانیان</v>
      </c>
      <c r="E47" s="59" t="s">
        <v>85</v>
      </c>
      <c r="F47" s="59"/>
      <c r="G47" s="27" t="str">
        <f>CONCATENATE(INPUT!C68)</f>
        <v>1186</v>
      </c>
    </row>
    <row r="48" spans="1:7" ht="18">
      <c r="A48" s="58" t="s">
        <v>111</v>
      </c>
      <c r="B48" s="57" t="s">
        <v>256</v>
      </c>
      <c r="C48" s="57" t="s">
        <v>103</v>
      </c>
      <c r="D48" s="11" t="str">
        <f>CONCATENATE(INPUT!B67,"","cm")</f>
        <v>40cm</v>
      </c>
      <c r="E48" s="57" t="s">
        <v>83</v>
      </c>
      <c r="F48" s="57" t="str">
        <f>CONCATENATE(INPUT!C69)</f>
        <v>1</v>
      </c>
      <c r="G48" s="53"/>
    </row>
    <row r="49" spans="1:9" ht="18">
      <c r="A49" s="133" t="s">
        <v>112</v>
      </c>
      <c r="B49" s="127"/>
      <c r="C49" s="127"/>
      <c r="D49" s="57" t="str">
        <f>CONCATENATE(INPUT!C70)</f>
        <v>NA</v>
      </c>
      <c r="E49" s="57"/>
      <c r="F49" s="57"/>
      <c r="G49" s="53"/>
      <c r="I49" s="41"/>
    </row>
    <row r="50" spans="1:7" ht="24.75" customHeight="1">
      <c r="A50" s="95" t="s">
        <v>113</v>
      </c>
      <c r="B50" s="98"/>
      <c r="C50" s="62"/>
      <c r="D50" s="62"/>
      <c r="E50" s="62"/>
      <c r="F50" s="62"/>
      <c r="G50" s="63"/>
    </row>
    <row r="51" spans="1:7" ht="18">
      <c r="A51" s="58" t="s">
        <v>114</v>
      </c>
      <c r="B51" s="59"/>
      <c r="C51" s="59" t="str">
        <f>CONCATENATE(INPUT!C71,"","cm")</f>
        <v>300*80cm</v>
      </c>
      <c r="D51" s="59" t="s">
        <v>115</v>
      </c>
      <c r="E51" s="59">
        <v>10</v>
      </c>
      <c r="F51" s="57" t="s">
        <v>116</v>
      </c>
      <c r="G51" s="53" t="str">
        <f>CONCATENATE(INPUT!B73)</f>
        <v>13</v>
      </c>
    </row>
    <row r="52" spans="1:7" ht="19.5" customHeight="1">
      <c r="A52" s="117" t="s">
        <v>117</v>
      </c>
      <c r="B52" s="106" t="str">
        <f>CONCATENATE(INPUT!B72)</f>
        <v>77*15*15</v>
      </c>
      <c r="C52" s="80" t="s">
        <v>249</v>
      </c>
      <c r="D52" s="88" t="str">
        <f>CONCATENATE(INPUT!B74,"","Kg")</f>
        <v>50Kg</v>
      </c>
      <c r="E52" s="106" t="s">
        <v>118</v>
      </c>
      <c r="F52" s="88" t="str">
        <f>CONCATENATE(INPUT!C75,"","Kg")</f>
        <v>50Kg</v>
      </c>
      <c r="G52" s="113"/>
    </row>
    <row r="53" spans="1:7" ht="19.5" customHeight="1">
      <c r="A53" s="58" t="s">
        <v>119</v>
      </c>
      <c r="B53" s="59"/>
      <c r="C53" s="80" t="str">
        <f>CONCATENATE(INPUT!B76,"","Kg")</f>
        <v>700Kg</v>
      </c>
      <c r="D53" s="59" t="s">
        <v>139</v>
      </c>
      <c r="E53" s="59" t="str">
        <f>CONCATENATE(INPUT!B77)</f>
        <v>گالوانیزه</v>
      </c>
      <c r="F53" s="59"/>
      <c r="G53" s="27"/>
    </row>
    <row r="54" spans="1:7" ht="17.25" customHeight="1">
      <c r="A54" s="93" t="s">
        <v>120</v>
      </c>
      <c r="B54" s="98"/>
      <c r="C54" s="62"/>
      <c r="D54" s="62"/>
      <c r="E54" s="62"/>
      <c r="F54" s="62"/>
      <c r="G54" s="63"/>
    </row>
    <row r="55" spans="1:7" ht="16.5" customHeight="1">
      <c r="A55" s="58" t="s">
        <v>102</v>
      </c>
      <c r="B55" s="52" t="s">
        <v>301</v>
      </c>
      <c r="C55" s="52"/>
      <c r="D55" s="57" t="s">
        <v>121</v>
      </c>
      <c r="E55" s="57" t="s">
        <v>302</v>
      </c>
      <c r="F55" s="61" t="s">
        <v>250</v>
      </c>
      <c r="G55" s="28" t="str">
        <f>CONCATENATE(INPUT!C78)</f>
        <v>دستی</v>
      </c>
    </row>
    <row r="56" spans="1:7" ht="15" customHeight="1">
      <c r="A56" s="51" t="s">
        <v>122</v>
      </c>
      <c r="B56" s="57"/>
      <c r="C56" s="18" t="str">
        <f>CONCATENATE(INPUT!D79)</f>
        <v>70*65</v>
      </c>
      <c r="D56" s="57" t="s">
        <v>431</v>
      </c>
      <c r="E56" s="57"/>
      <c r="F56" s="59" t="str">
        <f>IF(C56="70*65","9",IF(C56="90*75","16"))</f>
        <v>9</v>
      </c>
      <c r="G56" s="27"/>
    </row>
    <row r="57" spans="1:7" ht="18.75" customHeight="1">
      <c r="A57" s="51" t="s">
        <v>251</v>
      </c>
      <c r="B57" s="57"/>
      <c r="C57" s="18" t="str">
        <f>CONCATENATE(INPUT!D80)</f>
        <v>50*50</v>
      </c>
      <c r="D57" s="57" t="s">
        <v>431</v>
      </c>
      <c r="E57" s="57"/>
      <c r="F57" s="59" t="str">
        <f>IF(C57="50*50","5",IF(C57="70*65","9"))</f>
        <v>5</v>
      </c>
      <c r="G57" s="27"/>
    </row>
    <row r="58" spans="1:7" ht="19.5" customHeight="1">
      <c r="A58" s="58" t="s">
        <v>123</v>
      </c>
      <c r="B58" s="59"/>
      <c r="C58" s="59"/>
      <c r="D58" s="11" t="str">
        <f>CONCATENATE(INPUT!E81,"","cm")</f>
        <v>220cm</v>
      </c>
      <c r="E58" s="59" t="s">
        <v>124</v>
      </c>
      <c r="F58" s="11" t="str">
        <f>CONCATENATE(INPUT!E82,"","cm")</f>
        <v>220cm</v>
      </c>
      <c r="G58" s="19"/>
    </row>
    <row r="59" spans="1:7" ht="18" customHeight="1">
      <c r="A59" s="93" t="s">
        <v>125</v>
      </c>
      <c r="B59" s="62"/>
      <c r="C59" s="62"/>
      <c r="D59" s="62"/>
      <c r="E59" s="62"/>
      <c r="F59" s="62"/>
      <c r="G59" s="63"/>
    </row>
    <row r="60" spans="1:7" ht="16.5" customHeight="1">
      <c r="A60" s="23" t="s">
        <v>252</v>
      </c>
      <c r="B60" s="57" t="s">
        <v>82</v>
      </c>
      <c r="C60" s="57" t="s">
        <v>319</v>
      </c>
      <c r="D60" s="57" t="s">
        <v>126</v>
      </c>
      <c r="E60" s="91" t="s">
        <v>315</v>
      </c>
      <c r="F60" s="57" t="s">
        <v>253</v>
      </c>
      <c r="G60" s="53" t="s">
        <v>256</v>
      </c>
    </row>
    <row r="61" spans="1:7" ht="16.5" customHeight="1">
      <c r="A61" s="114" t="s">
        <v>127</v>
      </c>
      <c r="B61" s="115" t="s">
        <v>316</v>
      </c>
      <c r="C61" s="115" t="s">
        <v>128</v>
      </c>
      <c r="D61" s="115" t="s">
        <v>317</v>
      </c>
      <c r="E61" s="116"/>
      <c r="F61" s="115"/>
      <c r="G61" s="113"/>
    </row>
    <row r="62" spans="1:8" ht="16.5" customHeight="1">
      <c r="A62" s="23" t="s">
        <v>129</v>
      </c>
      <c r="B62" s="57" t="s">
        <v>82</v>
      </c>
      <c r="C62" s="16" t="s">
        <v>319</v>
      </c>
      <c r="D62" s="57" t="s">
        <v>126</v>
      </c>
      <c r="E62" s="57" t="s">
        <v>315</v>
      </c>
      <c r="F62" s="57" t="s">
        <v>253</v>
      </c>
      <c r="G62" s="53" t="s">
        <v>256</v>
      </c>
      <c r="H62" s="42"/>
    </row>
    <row r="63" spans="1:7" ht="16.5" customHeight="1">
      <c r="A63" s="76" t="s">
        <v>127</v>
      </c>
      <c r="B63" s="102" t="s">
        <v>316</v>
      </c>
      <c r="C63" s="102" t="s">
        <v>128</v>
      </c>
      <c r="D63" s="102" t="s">
        <v>318</v>
      </c>
      <c r="E63" s="103"/>
      <c r="F63" s="91"/>
      <c r="G63" s="53"/>
    </row>
    <row r="64" spans="1:8" ht="15.75" customHeight="1">
      <c r="A64" s="93" t="s">
        <v>130</v>
      </c>
      <c r="B64" s="99"/>
      <c r="C64" s="61" t="s">
        <v>140</v>
      </c>
      <c r="D64" s="61" t="str">
        <f>CONCATENATE(INPUT!B83)</f>
        <v>LCB308</v>
      </c>
      <c r="E64" s="79" t="s">
        <v>138</v>
      </c>
      <c r="F64" s="136" t="str">
        <f>CONCATENATE(INPUT!C85)</f>
        <v>SANIC</v>
      </c>
      <c r="G64" s="137"/>
      <c r="H64" s="49"/>
    </row>
    <row r="65" spans="1:7" s="36" customFormat="1" ht="19.5" customHeight="1">
      <c r="A65" s="77" t="s">
        <v>102</v>
      </c>
      <c r="B65" s="138" t="str">
        <f>CONCATENATE(INPUT!C84)</f>
        <v>بهروز صولت</v>
      </c>
      <c r="C65" s="138"/>
      <c r="D65" s="14" t="s">
        <v>71</v>
      </c>
      <c r="E65" s="79" t="str">
        <f>CONCATENATE(INPUT!C86)</f>
        <v>2892770</v>
      </c>
      <c r="G65" s="69"/>
    </row>
    <row r="66" spans="1:7" ht="15.75">
      <c r="A66" s="29" t="s">
        <v>131</v>
      </c>
      <c r="B66" s="57"/>
      <c r="C66" s="57"/>
      <c r="D66" s="57"/>
      <c r="E66" s="57"/>
      <c r="F66" s="81"/>
      <c r="G66" s="21"/>
    </row>
    <row r="67" spans="1:7" ht="15.75">
      <c r="A67" s="29" t="s">
        <v>132</v>
      </c>
      <c r="B67" s="57"/>
      <c r="C67" s="57"/>
      <c r="D67" s="57"/>
      <c r="E67" s="57"/>
      <c r="F67" s="20"/>
      <c r="G67" s="21"/>
    </row>
    <row r="68" spans="1:7" ht="15">
      <c r="A68" s="77" t="s">
        <v>254</v>
      </c>
      <c r="B68" s="91"/>
      <c r="C68" s="91"/>
      <c r="D68" s="73"/>
      <c r="E68" s="81"/>
      <c r="F68" s="81"/>
      <c r="G68" s="21"/>
    </row>
    <row r="69" spans="1:7" ht="15.75" customHeight="1">
      <c r="A69" s="89" t="s">
        <v>133</v>
      </c>
      <c r="B69" s="97"/>
      <c r="C69" s="62"/>
      <c r="D69" s="62"/>
      <c r="E69" s="62"/>
      <c r="F69" s="62"/>
      <c r="G69" s="63"/>
    </row>
    <row r="70" spans="1:7" ht="15.75" customHeight="1">
      <c r="A70" s="58" t="s">
        <v>102</v>
      </c>
      <c r="B70" s="57" t="str">
        <f>CONCATENATE(INPUT!C87)</f>
        <v>DATEH WAIA CABLE</v>
      </c>
      <c r="C70" s="57" t="s">
        <v>134</v>
      </c>
      <c r="D70" s="57" t="s">
        <v>405</v>
      </c>
      <c r="E70" s="57" t="s">
        <v>135</v>
      </c>
      <c r="F70" s="57"/>
      <c r="G70" s="7" t="str">
        <f>CONCATENATE(INPUT!C88)</f>
        <v>1*24*0.75</v>
      </c>
    </row>
    <row r="71" spans="1:7" ht="18.75" customHeight="1">
      <c r="A71" s="95" t="s">
        <v>255</v>
      </c>
      <c r="B71" s="88"/>
      <c r="C71" s="112"/>
      <c r="D71" s="88"/>
      <c r="E71" s="112"/>
      <c r="F71" s="112"/>
      <c r="G71" s="113"/>
    </row>
    <row r="72" spans="1:7" ht="15" customHeight="1">
      <c r="A72" s="105" t="s">
        <v>406</v>
      </c>
      <c r="B72" s="106"/>
      <c r="C72" s="107" t="s">
        <v>409</v>
      </c>
      <c r="D72" s="109" t="s">
        <v>410</v>
      </c>
      <c r="E72" s="110" t="s">
        <v>411</v>
      </c>
      <c r="F72" s="109" t="s">
        <v>410</v>
      </c>
      <c r="G72" s="111"/>
    </row>
    <row r="73" spans="1:7" ht="15" customHeight="1">
      <c r="A73" s="105" t="s">
        <v>407</v>
      </c>
      <c r="B73" s="106"/>
      <c r="C73" s="107" t="s">
        <v>409</v>
      </c>
      <c r="D73" s="109" t="s">
        <v>410</v>
      </c>
      <c r="E73" s="110" t="s">
        <v>411</v>
      </c>
      <c r="F73" s="109" t="s">
        <v>410</v>
      </c>
      <c r="G73" s="111"/>
    </row>
    <row r="74" spans="1:7" ht="15" customHeight="1">
      <c r="A74" s="105" t="s">
        <v>408</v>
      </c>
      <c r="B74" s="106"/>
      <c r="C74" s="107" t="s">
        <v>409</v>
      </c>
      <c r="D74" s="109" t="s">
        <v>410</v>
      </c>
      <c r="E74" s="110" t="s">
        <v>411</v>
      </c>
      <c r="F74" s="109" t="s">
        <v>410</v>
      </c>
      <c r="G74" s="111"/>
    </row>
    <row r="75" spans="1:7" ht="18" customHeight="1">
      <c r="A75" s="22" t="s">
        <v>418</v>
      </c>
      <c r="B75" s="103"/>
      <c r="C75" s="103"/>
      <c r="D75" s="103"/>
      <c r="E75" s="81"/>
      <c r="F75" s="81"/>
      <c r="G75" s="54"/>
    </row>
    <row r="76" spans="1:7" ht="15" customHeight="1">
      <c r="A76" s="119" t="s">
        <v>419</v>
      </c>
      <c r="B76" s="108"/>
      <c r="C76" s="81"/>
      <c r="D76" s="81"/>
      <c r="E76" s="81"/>
      <c r="F76" s="81"/>
      <c r="G76" s="54"/>
    </row>
    <row r="77" spans="1:7" ht="15" customHeight="1">
      <c r="A77" s="77" t="s">
        <v>432</v>
      </c>
      <c r="B77" s="80" t="str">
        <f>CONCATENATE(INPUT!D89)</f>
        <v>NA</v>
      </c>
      <c r="C77" s="80" t="s">
        <v>71</v>
      </c>
      <c r="D77" s="80" t="str">
        <f>CONCATENATE(INPUT!C90)</f>
        <v>NA</v>
      </c>
      <c r="E77" s="80" t="s">
        <v>420</v>
      </c>
      <c r="F77" s="81" t="str">
        <f>CONCATENATE(INPUT!C91)</f>
        <v>NA</v>
      </c>
      <c r="G77" s="54"/>
    </row>
    <row r="78" spans="1:7" ht="15" customHeight="1">
      <c r="A78" s="120" t="s">
        <v>421</v>
      </c>
      <c r="B78" s="80"/>
      <c r="C78" s="81"/>
      <c r="D78" s="81"/>
      <c r="E78" s="81"/>
      <c r="F78" s="81"/>
      <c r="G78" s="54"/>
    </row>
    <row r="79" spans="1:7" ht="15" customHeight="1">
      <c r="A79" s="77" t="s">
        <v>432</v>
      </c>
      <c r="B79" s="80" t="str">
        <f>CONCATENATE(INPUT!E92)</f>
        <v>NA</v>
      </c>
      <c r="C79" s="80" t="s">
        <v>71</v>
      </c>
      <c r="D79" s="80" t="str">
        <f>CONCATENATE(INPUT!C93)</f>
        <v>NA</v>
      </c>
      <c r="E79" s="80" t="s">
        <v>76</v>
      </c>
      <c r="F79" s="80" t="str">
        <f>CONCATENATE(INPUT!C94)</f>
        <v>NA</v>
      </c>
      <c r="G79" s="54"/>
    </row>
    <row r="80" spans="1:4" ht="15" customHeight="1">
      <c r="A80" s="77" t="s">
        <v>422</v>
      </c>
      <c r="B80" s="91"/>
      <c r="C80" s="91"/>
      <c r="D80" s="81" t="str">
        <f>CONCATENATE(INPUT!E95)</f>
        <v>NA</v>
      </c>
    </row>
    <row r="81" spans="2:7" ht="18">
      <c r="B81" s="81"/>
      <c r="C81" s="81"/>
      <c r="D81" s="81"/>
      <c r="E81" s="91" t="s">
        <v>232</v>
      </c>
      <c r="F81" s="91"/>
      <c r="G81" s="56"/>
    </row>
    <row r="82" spans="1:7" ht="17.25" thickBot="1">
      <c r="A82" s="86"/>
      <c r="B82" s="87"/>
      <c r="C82" s="87"/>
      <c r="D82" s="87"/>
      <c r="E82" s="92" t="s">
        <v>233</v>
      </c>
      <c r="F82" s="87"/>
      <c r="G82" s="118"/>
    </row>
  </sheetData>
  <sheetProtection/>
  <mergeCells count="26">
    <mergeCell ref="A12:C12"/>
    <mergeCell ref="D12:G12"/>
    <mergeCell ref="A9:G9"/>
    <mergeCell ref="B21:C21"/>
    <mergeCell ref="D21:E21"/>
    <mergeCell ref="E19:F19"/>
    <mergeCell ref="A1:B3"/>
    <mergeCell ref="C1:E3"/>
    <mergeCell ref="A4:G4"/>
    <mergeCell ref="F6:G6"/>
    <mergeCell ref="B8:G8"/>
    <mergeCell ref="B7:G7"/>
    <mergeCell ref="F22:G22"/>
    <mergeCell ref="F24:G24"/>
    <mergeCell ref="A49:C49"/>
    <mergeCell ref="F64:G64"/>
    <mergeCell ref="B65:C65"/>
    <mergeCell ref="E39:G39"/>
    <mergeCell ref="C31:D31"/>
    <mergeCell ref="A35:B35"/>
    <mergeCell ref="E34:F34"/>
    <mergeCell ref="B23:C23"/>
    <mergeCell ref="D23:E23"/>
    <mergeCell ref="A30:B30"/>
    <mergeCell ref="E29:F29"/>
    <mergeCell ref="D30:E30"/>
  </mergeCells>
  <printOptions/>
  <pageMargins left="0.25" right="0.25" top="0.25" bottom="0.25" header="0" footer="0.3"/>
  <pageSetup fitToHeight="0" fitToWidth="1" horizontalDpi="200" verticalDpi="2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oral</dc:creator>
  <cp:keywords/>
  <dc:description/>
  <cp:lastModifiedBy>Windows User</cp:lastModifiedBy>
  <cp:lastPrinted>2020-10-29T07:21:05Z</cp:lastPrinted>
  <dcterms:created xsi:type="dcterms:W3CDTF">2020-09-05T06:40:11Z</dcterms:created>
  <dcterms:modified xsi:type="dcterms:W3CDTF">2021-04-18T06:15:14Z</dcterms:modified>
  <cp:category/>
  <cp:version/>
  <cp:contentType/>
  <cp:contentStatus/>
</cp:coreProperties>
</file>